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Product Info\UPC CODES\"/>
    </mc:Choice>
  </mc:AlternateContent>
  <xr:revisionPtr revIDLastSave="0" documentId="13_ncr:1_{E0FC99F2-1F2A-436F-94F7-32B5D99A83C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IST" sheetId="7" r:id="rId1"/>
    <sheet name="TEXT" sheetId="3" r:id="rId2"/>
    <sheet name="SOURCE" sheetId="1" r:id="rId3"/>
    <sheet name="PFCOD" sheetId="2" r:id="rId4"/>
    <sheet name="DETAILING" sheetId="5" r:id="rId5"/>
  </sheets>
  <definedNames>
    <definedName name="_xlnm._FilterDatabase" localSheetId="4" hidden="1">DETAILING!$B$2:$J$2</definedName>
    <definedName name="_xlnm._FilterDatabase" localSheetId="0" hidden="1">DIST!$B$4:$E$4</definedName>
    <definedName name="_xlnm._FilterDatabase" localSheetId="2" hidden="1">SOURCE!$B$2:$K$2</definedName>
    <definedName name="_xlnm._FilterDatabase" localSheetId="1" hidden="1">TEXT!$B$4:$J$4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4" i="1" l="1"/>
  <c r="C174" i="1"/>
  <c r="C84" i="1"/>
  <c r="F84" i="1"/>
  <c r="H84" i="1" s="1"/>
  <c r="I84" i="1" s="1"/>
  <c r="K174" i="1" l="1"/>
  <c r="K84" i="1"/>
  <c r="J84" i="1"/>
  <c r="J174" i="1" l="1"/>
  <c r="F138" i="1" l="1"/>
  <c r="H138" i="1" s="1"/>
  <c r="C138" i="1"/>
  <c r="F137" i="1"/>
  <c r="H137" i="1" s="1"/>
  <c r="I137" i="1" s="1"/>
  <c r="C137" i="1"/>
  <c r="F136" i="1"/>
  <c r="H136" i="1" s="1"/>
  <c r="C136" i="1"/>
  <c r="F135" i="1"/>
  <c r="H135" i="1" s="1"/>
  <c r="C135" i="1"/>
  <c r="F134" i="1"/>
  <c r="H134" i="1" s="1"/>
  <c r="C134" i="1"/>
  <c r="F241" i="1"/>
  <c r="H241" i="1" s="1"/>
  <c r="C241" i="1"/>
  <c r="F68" i="1"/>
  <c r="H68" i="1" s="1"/>
  <c r="C68" i="1"/>
  <c r="F178" i="1"/>
  <c r="F177" i="1"/>
  <c r="H177" i="1" s="1"/>
  <c r="C177" i="1"/>
  <c r="F216" i="1"/>
  <c r="F215" i="1"/>
  <c r="F218" i="1"/>
  <c r="H218" i="1" s="1"/>
  <c r="C218" i="1"/>
  <c r="F217" i="1"/>
  <c r="H217" i="1" s="1"/>
  <c r="C217" i="1"/>
  <c r="I138" i="1" l="1"/>
  <c r="K138" i="1" s="1"/>
  <c r="I135" i="1"/>
  <c r="K135" i="1" s="1"/>
  <c r="I136" i="1"/>
  <c r="K136" i="1" s="1"/>
  <c r="I134" i="1"/>
  <c r="K134" i="1" s="1"/>
  <c r="J137" i="1"/>
  <c r="K137" i="1"/>
  <c r="I241" i="1"/>
  <c r="K241" i="1" s="1"/>
  <c r="I68" i="1"/>
  <c r="K68" i="1" s="1"/>
  <c r="I177" i="1"/>
  <c r="J177" i="1" s="1"/>
  <c r="I218" i="1"/>
  <c r="K218" i="1" s="1"/>
  <c r="I217" i="1"/>
  <c r="K217" i="1" s="1"/>
  <c r="J138" i="1" l="1"/>
  <c r="J136" i="1"/>
  <c r="J135" i="1"/>
  <c r="J134" i="1"/>
  <c r="J241" i="1"/>
  <c r="J68" i="1"/>
  <c r="K177" i="1"/>
  <c r="J218" i="1"/>
  <c r="J217" i="1"/>
  <c r="H216" i="1" l="1"/>
  <c r="H215" i="1"/>
  <c r="C215" i="1"/>
  <c r="C216" i="1"/>
  <c r="F108" i="1"/>
  <c r="F107" i="1"/>
  <c r="H107" i="1" s="1"/>
  <c r="C107" i="1"/>
  <c r="F106" i="1"/>
  <c r="H106" i="1" s="1"/>
  <c r="C106" i="1"/>
  <c r="F211" i="1"/>
  <c r="H211" i="1" s="1"/>
  <c r="F237" i="1"/>
  <c r="F131" i="1"/>
  <c r="F129" i="1"/>
  <c r="H129" i="1" s="1"/>
  <c r="C129" i="1"/>
  <c r="F201" i="1"/>
  <c r="H201" i="1" s="1"/>
  <c r="C201" i="1"/>
  <c r="I215" i="1" l="1"/>
  <c r="K215" i="1" s="1"/>
  <c r="I216" i="1"/>
  <c r="K216" i="1" s="1"/>
  <c r="I107" i="1"/>
  <c r="K107" i="1" s="1"/>
  <c r="I106" i="1"/>
  <c r="K106" i="1" s="1"/>
  <c r="I211" i="1"/>
  <c r="J211" i="1" s="1"/>
  <c r="I129" i="1"/>
  <c r="K129" i="1" s="1"/>
  <c r="I201" i="1"/>
  <c r="J201" i="1" s="1"/>
  <c r="J215" i="1" l="1"/>
  <c r="J216" i="1"/>
  <c r="J107" i="1"/>
  <c r="J106" i="1"/>
  <c r="K211" i="1"/>
  <c r="J129" i="1"/>
  <c r="K201" i="1"/>
  <c r="F202" i="1" l="1"/>
  <c r="H202" i="1" s="1"/>
  <c r="C202" i="1"/>
  <c r="F189" i="1"/>
  <c r="H189" i="1" s="1"/>
  <c r="F190" i="1"/>
  <c r="F191" i="1"/>
  <c r="F192" i="1"/>
  <c r="H192" i="1" s="1"/>
  <c r="I192" i="1" s="1"/>
  <c r="F193" i="1"/>
  <c r="F194" i="1"/>
  <c r="F195" i="1"/>
  <c r="H195" i="1" s="1"/>
  <c r="F196" i="1"/>
  <c r="H196" i="1" s="1"/>
  <c r="F197" i="1"/>
  <c r="F198" i="1"/>
  <c r="H198" i="1" s="1"/>
  <c r="F199" i="1"/>
  <c r="F200" i="1"/>
  <c r="H200" i="1" s="1"/>
  <c r="F203" i="1"/>
  <c r="F204" i="1"/>
  <c r="F205" i="1"/>
  <c r="F206" i="1"/>
  <c r="F208" i="1"/>
  <c r="C189" i="1"/>
  <c r="C196" i="1"/>
  <c r="C200" i="1"/>
  <c r="C198" i="1"/>
  <c r="C195" i="1"/>
  <c r="C192" i="1"/>
  <c r="I202" i="1" l="1"/>
  <c r="K202" i="1" s="1"/>
  <c r="I189" i="1"/>
  <c r="J189" i="1" s="1"/>
  <c r="I196" i="1"/>
  <c r="I200" i="1"/>
  <c r="I198" i="1"/>
  <c r="I195" i="1"/>
  <c r="J192" i="1"/>
  <c r="J202" i="1" l="1"/>
  <c r="J196" i="1"/>
  <c r="J200" i="1"/>
  <c r="J198" i="1"/>
  <c r="J195" i="1"/>
  <c r="C121" i="1" l="1"/>
  <c r="F104" i="1"/>
  <c r="H104" i="1" s="1"/>
  <c r="C104" i="1"/>
  <c r="F105" i="1"/>
  <c r="H105" i="1" s="1"/>
  <c r="C105" i="1"/>
  <c r="F23" i="5"/>
  <c r="H23" i="5" s="1"/>
  <c r="C23" i="5"/>
  <c r="F22" i="5"/>
  <c r="H22" i="5" s="1"/>
  <c r="C22" i="5"/>
  <c r="F21" i="5"/>
  <c r="H21" i="5" s="1"/>
  <c r="C21" i="5"/>
  <c r="F20" i="5"/>
  <c r="H20" i="5" s="1"/>
  <c r="C20" i="5"/>
  <c r="F19" i="5"/>
  <c r="H19" i="5" s="1"/>
  <c r="C19" i="5"/>
  <c r="F18" i="5"/>
  <c r="H18" i="5" s="1"/>
  <c r="C18" i="5"/>
  <c r="F17" i="5"/>
  <c r="H17" i="5" s="1"/>
  <c r="C17" i="5"/>
  <c r="F16" i="5"/>
  <c r="H16" i="5" s="1"/>
  <c r="C16" i="5"/>
  <c r="F15" i="5"/>
  <c r="H15" i="5" s="1"/>
  <c r="C15" i="5"/>
  <c r="F14" i="5"/>
  <c r="H14" i="5" s="1"/>
  <c r="C14" i="5"/>
  <c r="F13" i="5"/>
  <c r="H13" i="5" s="1"/>
  <c r="I13" i="5" s="1"/>
  <c r="C13" i="5"/>
  <c r="F12" i="5"/>
  <c r="H12" i="5" s="1"/>
  <c r="C12" i="5"/>
  <c r="F11" i="5"/>
  <c r="H11" i="5" s="1"/>
  <c r="C11" i="5"/>
  <c r="F10" i="5"/>
  <c r="H10" i="5" s="1"/>
  <c r="C10" i="5"/>
  <c r="F9" i="5"/>
  <c r="H9" i="5" s="1"/>
  <c r="C9" i="5"/>
  <c r="F8" i="5"/>
  <c r="H8" i="5" s="1"/>
  <c r="C8" i="5"/>
  <c r="F7" i="5"/>
  <c r="H7" i="5" s="1"/>
  <c r="C7" i="5"/>
  <c r="F6" i="5"/>
  <c r="H6" i="5" s="1"/>
  <c r="C6" i="5"/>
  <c r="F5" i="5"/>
  <c r="H5" i="5" s="1"/>
  <c r="C5" i="5"/>
  <c r="F4" i="5"/>
  <c r="H4" i="5" s="1"/>
  <c r="C4" i="5"/>
  <c r="F3" i="5"/>
  <c r="H3" i="5" s="1"/>
  <c r="C3" i="5"/>
  <c r="F98" i="1"/>
  <c r="F97" i="1"/>
  <c r="H97" i="1" s="1"/>
  <c r="C97" i="1"/>
  <c r="F95" i="1"/>
  <c r="H95" i="1" s="1"/>
  <c r="C95" i="1"/>
  <c r="F96" i="1"/>
  <c r="F94" i="1"/>
  <c r="H94" i="1" s="1"/>
  <c r="C94" i="1"/>
  <c r="F91" i="1"/>
  <c r="H91" i="1" s="1"/>
  <c r="C91" i="1"/>
  <c r="F112" i="1"/>
  <c r="H112" i="1" s="1"/>
  <c r="F116" i="1"/>
  <c r="H116" i="1" s="1"/>
  <c r="F120" i="1"/>
  <c r="H120" i="1" s="1"/>
  <c r="F124" i="1"/>
  <c r="H124" i="1" s="1"/>
  <c r="F122" i="1"/>
  <c r="H122" i="1" s="1"/>
  <c r="F121" i="1"/>
  <c r="H121" i="1" s="1"/>
  <c r="F123" i="1"/>
  <c r="H123" i="1" s="1"/>
  <c r="C124" i="1"/>
  <c r="C122" i="1"/>
  <c r="C123" i="1"/>
  <c r="F118" i="1"/>
  <c r="H118" i="1" s="1"/>
  <c r="F117" i="1"/>
  <c r="H117" i="1" s="1"/>
  <c r="I117" i="1" s="1"/>
  <c r="F119" i="1"/>
  <c r="H119" i="1" s="1"/>
  <c r="C120" i="1"/>
  <c r="C118" i="1"/>
  <c r="C117" i="1"/>
  <c r="C119" i="1"/>
  <c r="F114" i="1"/>
  <c r="H114" i="1" s="1"/>
  <c r="C116" i="1"/>
  <c r="C114" i="1"/>
  <c r="F113" i="1"/>
  <c r="H113" i="1" s="1"/>
  <c r="F115" i="1"/>
  <c r="H115" i="1" s="1"/>
  <c r="C115" i="1"/>
  <c r="C113" i="1"/>
  <c r="F110" i="1"/>
  <c r="H110" i="1" s="1"/>
  <c r="C110" i="1"/>
  <c r="F109" i="1"/>
  <c r="H109" i="1" s="1"/>
  <c r="C109" i="1"/>
  <c r="F111" i="1"/>
  <c r="H111" i="1" s="1"/>
  <c r="C111" i="1"/>
  <c r="C112" i="1"/>
  <c r="F103" i="1"/>
  <c r="F219" i="1"/>
  <c r="H219" i="1" s="1"/>
  <c r="C219" i="1"/>
  <c r="F186" i="1"/>
  <c r="H186" i="1" s="1"/>
  <c r="C186" i="1"/>
  <c r="F57" i="1"/>
  <c r="H57" i="1" s="1"/>
  <c r="C57" i="1"/>
  <c r="F162" i="1"/>
  <c r="H162" i="1" s="1"/>
  <c r="F161" i="1"/>
  <c r="H161" i="1" s="1"/>
  <c r="F160" i="1"/>
  <c r="H160" i="1" s="1"/>
  <c r="F159" i="1"/>
  <c r="H159" i="1" s="1"/>
  <c r="F156" i="1"/>
  <c r="H156" i="1" s="1"/>
  <c r="F155" i="1"/>
  <c r="H155" i="1" s="1"/>
  <c r="C155" i="1"/>
  <c r="C161" i="1"/>
  <c r="C160" i="1"/>
  <c r="C159" i="1"/>
  <c r="F34" i="1"/>
  <c r="H34" i="1" s="1"/>
  <c r="C34" i="1"/>
  <c r="C156" i="1"/>
  <c r="C162" i="1"/>
  <c r="I104" i="1" l="1"/>
  <c r="I105" i="1"/>
  <c r="I15" i="5"/>
  <c r="J15" i="5" s="1"/>
  <c r="I10" i="5"/>
  <c r="K10" i="5" s="1"/>
  <c r="I11" i="5"/>
  <c r="K11" i="5" s="1"/>
  <c r="I18" i="5"/>
  <c r="K18" i="5" s="1"/>
  <c r="I12" i="5"/>
  <c r="K12" i="5" s="1"/>
  <c r="I19" i="5"/>
  <c r="K19" i="5" s="1"/>
  <c r="I20" i="5"/>
  <c r="K20" i="5" s="1"/>
  <c r="I17" i="5"/>
  <c r="J17" i="5" s="1"/>
  <c r="I14" i="5"/>
  <c r="K14" i="5" s="1"/>
  <c r="I3" i="5"/>
  <c r="J3" i="5" s="1"/>
  <c r="I7" i="5"/>
  <c r="J7" i="5" s="1"/>
  <c r="I4" i="5"/>
  <c r="K4" i="5" s="1"/>
  <c r="I8" i="5"/>
  <c r="K8" i="5" s="1"/>
  <c r="I22" i="5"/>
  <c r="K22" i="5" s="1"/>
  <c r="I5" i="5"/>
  <c r="J5" i="5" s="1"/>
  <c r="I9" i="5"/>
  <c r="J9" i="5" s="1"/>
  <c r="I23" i="5"/>
  <c r="J23" i="5" s="1"/>
  <c r="I6" i="5"/>
  <c r="J6" i="5" s="1"/>
  <c r="I16" i="5"/>
  <c r="K16" i="5" s="1"/>
  <c r="K15" i="5"/>
  <c r="I21" i="5"/>
  <c r="K21" i="5" s="1"/>
  <c r="J13" i="5"/>
  <c r="K13" i="5"/>
  <c r="I97" i="1"/>
  <c r="I95" i="1"/>
  <c r="I94" i="1"/>
  <c r="I91" i="1"/>
  <c r="I122" i="1"/>
  <c r="I124" i="1"/>
  <c r="I121" i="1"/>
  <c r="I123" i="1"/>
  <c r="I118" i="1"/>
  <c r="I120" i="1"/>
  <c r="J117" i="1"/>
  <c r="I119" i="1"/>
  <c r="I114" i="1"/>
  <c r="I116" i="1"/>
  <c r="I115" i="1"/>
  <c r="I113" i="1"/>
  <c r="I110" i="1"/>
  <c r="I109" i="1"/>
  <c r="I111" i="1"/>
  <c r="I112" i="1"/>
  <c r="I219" i="1"/>
  <c r="J219" i="1" s="1"/>
  <c r="I186" i="1"/>
  <c r="J186" i="1" s="1"/>
  <c r="I57" i="1"/>
  <c r="J57" i="1" s="1"/>
  <c r="I155" i="1"/>
  <c r="J155" i="1" s="1"/>
  <c r="I161" i="1"/>
  <c r="I160" i="1"/>
  <c r="I159" i="1"/>
  <c r="I34" i="1"/>
  <c r="I156" i="1"/>
  <c r="I162" i="1"/>
  <c r="F143" i="1"/>
  <c r="F142" i="1"/>
  <c r="H142" i="1" s="1"/>
  <c r="C142" i="1"/>
  <c r="K91" i="1" l="1"/>
  <c r="K104" i="1"/>
  <c r="J104" i="1"/>
  <c r="J105" i="1"/>
  <c r="J10" i="5"/>
  <c r="K9" i="5"/>
  <c r="K3" i="5"/>
  <c r="K7" i="5"/>
  <c r="K6" i="5"/>
  <c r="K17" i="5"/>
  <c r="J12" i="5"/>
  <c r="J22" i="5"/>
  <c r="J4" i="5"/>
  <c r="K23" i="5"/>
  <c r="J21" i="5"/>
  <c r="J16" i="5"/>
  <c r="K5" i="5"/>
  <c r="J8" i="5"/>
  <c r="J11" i="5"/>
  <c r="J20" i="5"/>
  <c r="J18" i="5"/>
  <c r="J14" i="5"/>
  <c r="J19" i="5"/>
  <c r="J97" i="1"/>
  <c r="J94" i="1"/>
  <c r="J95" i="1"/>
  <c r="J91" i="1"/>
  <c r="J123" i="1"/>
  <c r="J121" i="1"/>
  <c r="J124" i="1"/>
  <c r="J122" i="1"/>
  <c r="J119" i="1"/>
  <c r="J120" i="1"/>
  <c r="J118" i="1"/>
  <c r="J116" i="1"/>
  <c r="J114" i="1"/>
  <c r="J115" i="1"/>
  <c r="J113" i="1"/>
  <c r="J110" i="1"/>
  <c r="J111" i="1"/>
  <c r="J109" i="1"/>
  <c r="J112" i="1"/>
  <c r="J161" i="1"/>
  <c r="J160" i="1"/>
  <c r="J159" i="1"/>
  <c r="J34" i="1"/>
  <c r="J156" i="1"/>
  <c r="J162" i="1"/>
  <c r="I142" i="1"/>
  <c r="F130" i="1"/>
  <c r="H131" i="1"/>
  <c r="C131" i="1"/>
  <c r="J142" i="1" l="1"/>
  <c r="I131" i="1"/>
  <c r="J131" i="1" s="1"/>
  <c r="F141" i="1"/>
  <c r="H141" i="1" s="1"/>
  <c r="C141" i="1"/>
  <c r="F66" i="1"/>
  <c r="H66" i="1" s="1"/>
  <c r="C66" i="1"/>
  <c r="F65" i="1"/>
  <c r="H65" i="1" s="1"/>
  <c r="C65" i="1"/>
  <c r="I141" i="1" l="1"/>
  <c r="I66" i="1"/>
  <c r="J66" i="1" s="1"/>
  <c r="I65" i="1"/>
  <c r="F33" i="1"/>
  <c r="F32" i="1"/>
  <c r="H32" i="1" s="1"/>
  <c r="C32" i="1"/>
  <c r="F158" i="1"/>
  <c r="F157" i="1"/>
  <c r="F154" i="1"/>
  <c r="H154" i="1" s="1"/>
  <c r="C154" i="1"/>
  <c r="F153" i="1"/>
  <c r="H153" i="1" s="1"/>
  <c r="C153" i="1"/>
  <c r="F149" i="1"/>
  <c r="F147" i="1"/>
  <c r="H147" i="1" s="1"/>
  <c r="C147" i="1"/>
  <c r="H143" i="1"/>
  <c r="C143" i="1"/>
  <c r="F133" i="1"/>
  <c r="H133" i="1" s="1"/>
  <c r="C133" i="1"/>
  <c r="F132" i="1"/>
  <c r="H132" i="1" s="1"/>
  <c r="C132" i="1"/>
  <c r="J141" i="1" l="1"/>
  <c r="J65" i="1"/>
  <c r="I32" i="1"/>
  <c r="I154" i="1"/>
  <c r="I153" i="1"/>
  <c r="J153" i="1" s="1"/>
  <c r="I147" i="1"/>
  <c r="I143" i="1"/>
  <c r="I133" i="1"/>
  <c r="J133" i="1" s="1"/>
  <c r="I132" i="1"/>
  <c r="H130" i="1"/>
  <c r="C130" i="1"/>
  <c r="C33" i="1"/>
  <c r="H33" i="1"/>
  <c r="J32" i="1" l="1"/>
  <c r="J154" i="1"/>
  <c r="J147" i="1"/>
  <c r="J143" i="1"/>
  <c r="J132" i="1"/>
  <c r="I130" i="1"/>
  <c r="I33" i="1"/>
  <c r="J33" i="1" s="1"/>
  <c r="F48" i="1"/>
  <c r="H48" i="1" s="1"/>
  <c r="C48" i="1"/>
  <c r="F47" i="1"/>
  <c r="H47" i="1" s="1"/>
  <c r="C47" i="1"/>
  <c r="F139" i="1"/>
  <c r="F140" i="1"/>
  <c r="H140" i="1" s="1"/>
  <c r="C140" i="1"/>
  <c r="F144" i="1"/>
  <c r="H144" i="1" s="1"/>
  <c r="C144" i="1"/>
  <c r="F224" i="1"/>
  <c r="H224" i="1" s="1"/>
  <c r="C224" i="1"/>
  <c r="J130" i="1" l="1"/>
  <c r="I48" i="1"/>
  <c r="I47" i="1"/>
  <c r="I140" i="1"/>
  <c r="I144" i="1"/>
  <c r="I224" i="1"/>
  <c r="J224" i="1" s="1"/>
  <c r="F128" i="1"/>
  <c r="J47" i="1" l="1"/>
  <c r="J48" i="1"/>
  <c r="J140" i="1"/>
  <c r="J144" i="1"/>
  <c r="C149" i="1"/>
  <c r="H149" i="1"/>
  <c r="I149" i="1" l="1"/>
  <c r="J149" i="1" s="1"/>
  <c r="F145" i="1"/>
  <c r="F146" i="1"/>
  <c r="H146" i="1" s="1"/>
  <c r="C146" i="1"/>
  <c r="I146" i="1" l="1"/>
  <c r="F148" i="1"/>
  <c r="H148" i="1" s="1"/>
  <c r="C148" i="1"/>
  <c r="H139" i="1"/>
  <c r="C139" i="1"/>
  <c r="J146" i="1" l="1"/>
  <c r="I148" i="1"/>
  <c r="I139" i="1"/>
  <c r="J139" i="1" s="1"/>
  <c r="F233" i="1"/>
  <c r="J148" i="1" l="1"/>
  <c r="C11" i="2"/>
  <c r="F243" i="1"/>
  <c r="H243" i="1" s="1"/>
  <c r="F242" i="1"/>
  <c r="H242" i="1" s="1"/>
  <c r="H194" i="1"/>
  <c r="I194" i="1" s="1"/>
  <c r="C243" i="1"/>
  <c r="H237" i="1"/>
  <c r="H191" i="1"/>
  <c r="I191" i="1" s="1"/>
  <c r="J191" i="1" s="1"/>
  <c r="C237" i="1"/>
  <c r="H193" i="1"/>
  <c r="C242" i="1"/>
  <c r="C10" i="2"/>
  <c r="C9" i="2"/>
  <c r="C8" i="2"/>
  <c r="C7" i="2"/>
  <c r="C6" i="2"/>
  <c r="C5" i="2"/>
  <c r="C4" i="2"/>
  <c r="C3" i="2"/>
  <c r="F163" i="1"/>
  <c r="H163" i="1" s="1"/>
  <c r="H190" i="1"/>
  <c r="I190" i="1" s="1"/>
  <c r="C163" i="1"/>
  <c r="F228" i="1"/>
  <c r="H228" i="1" s="1"/>
  <c r="F227" i="1"/>
  <c r="H227" i="1" s="1"/>
  <c r="I227" i="1" s="1"/>
  <c r="F226" i="1"/>
  <c r="H226" i="1" s="1"/>
  <c r="F225" i="1"/>
  <c r="H225" i="1" s="1"/>
  <c r="H208" i="1"/>
  <c r="I208" i="1" s="1"/>
  <c r="J208" i="1" s="1"/>
  <c r="C228" i="1"/>
  <c r="C227" i="1"/>
  <c r="F4" i="1"/>
  <c r="H4" i="1" s="1"/>
  <c r="C226" i="1"/>
  <c r="C225" i="1"/>
  <c r="F230" i="1"/>
  <c r="H230" i="1" s="1"/>
  <c r="F231" i="1"/>
  <c r="H231" i="1" s="1"/>
  <c r="H204" i="1"/>
  <c r="I204" i="1" s="1"/>
  <c r="C231" i="1"/>
  <c r="F229" i="1"/>
  <c r="H229" i="1" s="1"/>
  <c r="H205" i="1"/>
  <c r="H233" i="1"/>
  <c r="I233" i="1" s="1"/>
  <c r="C229" i="1"/>
  <c r="F232" i="1"/>
  <c r="H232" i="1" s="1"/>
  <c r="H206" i="1"/>
  <c r="I206" i="1" s="1"/>
  <c r="C232" i="1"/>
  <c r="F210" i="1"/>
  <c r="H210" i="1" s="1"/>
  <c r="I210" i="1" s="1"/>
  <c r="H145" i="1"/>
  <c r="C145" i="1"/>
  <c r="F220" i="1"/>
  <c r="H220" i="1" s="1"/>
  <c r="I220" i="1" s="1"/>
  <c r="C220" i="1"/>
  <c r="H158" i="1"/>
  <c r="C158" i="1"/>
  <c r="F151" i="1"/>
  <c r="H151" i="1" s="1"/>
  <c r="C151" i="1"/>
  <c r="H157" i="1"/>
  <c r="C157" i="1"/>
  <c r="C230" i="1"/>
  <c r="F152" i="1"/>
  <c r="H152" i="1" s="1"/>
  <c r="I152" i="1" s="1"/>
  <c r="C152" i="1"/>
  <c r="F150" i="1"/>
  <c r="H150" i="1" s="1"/>
  <c r="C150" i="1"/>
  <c r="C233" i="1"/>
  <c r="F238" i="1"/>
  <c r="H238" i="1" s="1"/>
  <c r="C238" i="1"/>
  <c r="F234" i="1"/>
  <c r="H234" i="1" s="1"/>
  <c r="C234" i="1"/>
  <c r="F240" i="1"/>
  <c r="H240" i="1" s="1"/>
  <c r="C240" i="1"/>
  <c r="F239" i="1"/>
  <c r="H239" i="1" s="1"/>
  <c r="I239" i="1" s="1"/>
  <c r="J239" i="1" s="1"/>
  <c r="C239" i="1"/>
  <c r="H128" i="1"/>
  <c r="C128" i="1"/>
  <c r="F126" i="1"/>
  <c r="H126" i="1" s="1"/>
  <c r="I126" i="1" s="1"/>
  <c r="J126" i="1" s="1"/>
  <c r="C126" i="1"/>
  <c r="F127" i="1"/>
  <c r="H127" i="1" s="1"/>
  <c r="C127" i="1"/>
  <c r="F125" i="1"/>
  <c r="H125" i="1" s="1"/>
  <c r="C125" i="1"/>
  <c r="F221" i="1"/>
  <c r="H221" i="1" s="1"/>
  <c r="C221" i="1"/>
  <c r="F222" i="1"/>
  <c r="H222" i="1" s="1"/>
  <c r="C222" i="1"/>
  <c r="F223" i="1"/>
  <c r="H223" i="1" s="1"/>
  <c r="I223" i="1" s="1"/>
  <c r="C223" i="1"/>
  <c r="F213" i="1"/>
  <c r="H213" i="1" s="1"/>
  <c r="I213" i="1" s="1"/>
  <c r="C213" i="1"/>
  <c r="F214" i="1"/>
  <c r="H214" i="1" s="1"/>
  <c r="I214" i="1" s="1"/>
  <c r="C214" i="1"/>
  <c r="F212" i="1"/>
  <c r="H212" i="1" s="1"/>
  <c r="I212" i="1" s="1"/>
  <c r="J212" i="1" s="1"/>
  <c r="C212" i="1"/>
  <c r="F35" i="1"/>
  <c r="H35" i="1" s="1"/>
  <c r="C35" i="1"/>
  <c r="F31" i="1"/>
  <c r="H31" i="1" s="1"/>
  <c r="C31" i="1"/>
  <c r="F17" i="1"/>
  <c r="H17" i="1" s="1"/>
  <c r="C17" i="1"/>
  <c r="F30" i="1"/>
  <c r="H30" i="1" s="1"/>
  <c r="C30" i="1"/>
  <c r="F16" i="1"/>
  <c r="H16" i="1" s="1"/>
  <c r="I16" i="1" s="1"/>
  <c r="C16" i="1"/>
  <c r="F209" i="1"/>
  <c r="H209" i="1" s="1"/>
  <c r="I209" i="1" s="1"/>
  <c r="C209" i="1"/>
  <c r="F170" i="1"/>
  <c r="H170" i="1" s="1"/>
  <c r="F173" i="1"/>
  <c r="H173" i="1" s="1"/>
  <c r="C208" i="1"/>
  <c r="F207" i="1"/>
  <c r="H207" i="1" s="1"/>
  <c r="I207" i="1" s="1"/>
  <c r="J207" i="1" s="1"/>
  <c r="C207" i="1"/>
  <c r="F15" i="1"/>
  <c r="H15" i="1" s="1"/>
  <c r="C15" i="1"/>
  <c r="H197" i="1"/>
  <c r="I197" i="1" s="1"/>
  <c r="C197" i="1"/>
  <c r="F166" i="1"/>
  <c r="H166" i="1" s="1"/>
  <c r="F38" i="1"/>
  <c r="H38" i="1" s="1"/>
  <c r="C194" i="1"/>
  <c r="C193" i="1"/>
  <c r="F164" i="1"/>
  <c r="H164" i="1" s="1"/>
  <c r="I164" i="1" s="1"/>
  <c r="F41" i="1"/>
  <c r="H41" i="1" s="1"/>
  <c r="C191" i="1"/>
  <c r="C190" i="1"/>
  <c r="F14" i="1"/>
  <c r="H14" i="1" s="1"/>
  <c r="I14" i="1" s="1"/>
  <c r="J14" i="1" s="1"/>
  <c r="C14" i="1"/>
  <c r="F13" i="1"/>
  <c r="H13" i="1" s="1"/>
  <c r="I13" i="1" s="1"/>
  <c r="J13" i="1" s="1"/>
  <c r="C13" i="1"/>
  <c r="H108" i="1"/>
  <c r="C108" i="1"/>
  <c r="H103" i="1"/>
  <c r="C103" i="1"/>
  <c r="F187" i="1"/>
  <c r="H187" i="1" s="1"/>
  <c r="C187" i="1"/>
  <c r="F188" i="1"/>
  <c r="H188" i="1" s="1"/>
  <c r="C188" i="1"/>
  <c r="F102" i="1"/>
  <c r="H102" i="1" s="1"/>
  <c r="C102" i="1"/>
  <c r="F101" i="1"/>
  <c r="H101" i="1" s="1"/>
  <c r="I101" i="1" s="1"/>
  <c r="C101" i="1"/>
  <c r="F29" i="1"/>
  <c r="H29" i="1" s="1"/>
  <c r="I29" i="1" s="1"/>
  <c r="C29" i="1"/>
  <c r="F12" i="1"/>
  <c r="H12" i="1" s="1"/>
  <c r="I12" i="1" s="1"/>
  <c r="J12" i="1" s="1"/>
  <c r="C12" i="1"/>
  <c r="F11" i="1"/>
  <c r="H11" i="1" s="1"/>
  <c r="C11" i="1"/>
  <c r="F10" i="1"/>
  <c r="H10" i="1" s="1"/>
  <c r="I10" i="1" s="1"/>
  <c r="C10" i="1"/>
  <c r="F185" i="1"/>
  <c r="H185" i="1" s="1"/>
  <c r="C185" i="1"/>
  <c r="F184" i="1"/>
  <c r="H184" i="1" s="1"/>
  <c r="C184" i="1"/>
  <c r="F183" i="1"/>
  <c r="H183" i="1" s="1"/>
  <c r="C183" i="1"/>
  <c r="F182" i="1"/>
  <c r="H182" i="1" s="1"/>
  <c r="I182" i="1" s="1"/>
  <c r="C182" i="1"/>
  <c r="F181" i="1"/>
  <c r="H181" i="1" s="1"/>
  <c r="I181" i="1" s="1"/>
  <c r="J181" i="1" s="1"/>
  <c r="C181" i="1"/>
  <c r="F180" i="1"/>
  <c r="H180" i="1" s="1"/>
  <c r="C180" i="1"/>
  <c r="F100" i="1"/>
  <c r="H100" i="1" s="1"/>
  <c r="C100" i="1"/>
  <c r="F99" i="1"/>
  <c r="H99" i="1" s="1"/>
  <c r="C99" i="1"/>
  <c r="F28" i="1"/>
  <c r="H28" i="1" s="1"/>
  <c r="I28" i="1" s="1"/>
  <c r="C28" i="1"/>
  <c r="F93" i="1"/>
  <c r="H93" i="1" s="1"/>
  <c r="C93" i="1"/>
  <c r="H98" i="1"/>
  <c r="I98" i="1" s="1"/>
  <c r="J98" i="1" s="1"/>
  <c r="C98" i="1"/>
  <c r="F92" i="1"/>
  <c r="H92" i="1" s="1"/>
  <c r="C92" i="1"/>
  <c r="H96" i="1"/>
  <c r="C96" i="1"/>
  <c r="F90" i="1"/>
  <c r="H90" i="1" s="1"/>
  <c r="I90" i="1" s="1"/>
  <c r="C90" i="1"/>
  <c r="F9" i="1"/>
  <c r="H9" i="1" s="1"/>
  <c r="C9" i="1"/>
  <c r="F8" i="1"/>
  <c r="H8" i="1" s="1"/>
  <c r="I8" i="1" s="1"/>
  <c r="C8" i="1"/>
  <c r="F7" i="1"/>
  <c r="H7" i="1" s="1"/>
  <c r="C7" i="1"/>
  <c r="F89" i="1"/>
  <c r="H89" i="1" s="1"/>
  <c r="C89" i="1"/>
  <c r="F88" i="1"/>
  <c r="H88" i="1" s="1"/>
  <c r="C88" i="1"/>
  <c r="F179" i="1"/>
  <c r="H179" i="1" s="1"/>
  <c r="I179" i="1" s="1"/>
  <c r="J179" i="1" s="1"/>
  <c r="C179" i="1"/>
  <c r="F87" i="1"/>
  <c r="H87" i="1" s="1"/>
  <c r="C87" i="1"/>
  <c r="F86" i="1"/>
  <c r="H86" i="1" s="1"/>
  <c r="C86" i="1"/>
  <c r="F27" i="1"/>
  <c r="H27" i="1" s="1"/>
  <c r="C27" i="1"/>
  <c r="H178" i="1"/>
  <c r="I178" i="1" s="1"/>
  <c r="C178" i="1"/>
  <c r="F85" i="1"/>
  <c r="H85" i="1" s="1"/>
  <c r="C85" i="1"/>
  <c r="F176" i="1"/>
  <c r="H176" i="1" s="1"/>
  <c r="I176" i="1" s="1"/>
  <c r="C176" i="1"/>
  <c r="F83" i="1"/>
  <c r="H83" i="1" s="1"/>
  <c r="C83" i="1"/>
  <c r="F82" i="1"/>
  <c r="H82" i="1" s="1"/>
  <c r="C82" i="1"/>
  <c r="F26" i="1"/>
  <c r="H26" i="1" s="1"/>
  <c r="C26" i="1"/>
  <c r="F81" i="1"/>
  <c r="H81" i="1" s="1"/>
  <c r="C81" i="1"/>
  <c r="F80" i="1"/>
  <c r="H80" i="1" s="1"/>
  <c r="C80" i="1"/>
  <c r="F25" i="1"/>
  <c r="H25" i="1" s="1"/>
  <c r="C25" i="1"/>
  <c r="F79" i="1"/>
  <c r="H79" i="1" s="1"/>
  <c r="C79" i="1"/>
  <c r="F6" i="1"/>
  <c r="H6" i="1" s="1"/>
  <c r="C6" i="1"/>
  <c r="F175" i="1"/>
  <c r="H175" i="1" s="1"/>
  <c r="C175" i="1"/>
  <c r="F78" i="1"/>
  <c r="H78" i="1" s="1"/>
  <c r="C78" i="1"/>
  <c r="F77" i="1"/>
  <c r="H77" i="1" s="1"/>
  <c r="C77" i="1"/>
  <c r="F76" i="1"/>
  <c r="H76" i="1" s="1"/>
  <c r="I76" i="1" s="1"/>
  <c r="C76" i="1"/>
  <c r="F75" i="1"/>
  <c r="H75" i="1" s="1"/>
  <c r="C75" i="1"/>
  <c r="F74" i="1"/>
  <c r="H74" i="1" s="1"/>
  <c r="C74" i="1"/>
  <c r="F73" i="1"/>
  <c r="H73" i="1" s="1"/>
  <c r="I73" i="1" s="1"/>
  <c r="C73" i="1"/>
  <c r="F72" i="1"/>
  <c r="H72" i="1" s="1"/>
  <c r="C72" i="1"/>
  <c r="F71" i="1"/>
  <c r="H71" i="1" s="1"/>
  <c r="I71" i="1" s="1"/>
  <c r="C71" i="1"/>
  <c r="F70" i="1"/>
  <c r="H70" i="1" s="1"/>
  <c r="I70" i="1" s="1"/>
  <c r="J70" i="1" s="1"/>
  <c r="C70" i="1"/>
  <c r="F69" i="1"/>
  <c r="H69" i="1" s="1"/>
  <c r="C69" i="1"/>
  <c r="F24" i="1"/>
  <c r="H24" i="1" s="1"/>
  <c r="C24" i="1"/>
  <c r="C173" i="1"/>
  <c r="F67" i="1"/>
  <c r="H67" i="1" s="1"/>
  <c r="C67" i="1"/>
  <c r="F64" i="1"/>
  <c r="H64" i="1" s="1"/>
  <c r="C64" i="1"/>
  <c r="F23" i="1"/>
  <c r="H23" i="1" s="1"/>
  <c r="I23" i="1" s="1"/>
  <c r="C23" i="1"/>
  <c r="F63" i="1"/>
  <c r="H63" i="1" s="1"/>
  <c r="C63" i="1"/>
  <c r="F62" i="1"/>
  <c r="H62" i="1" s="1"/>
  <c r="I62" i="1" s="1"/>
  <c r="J62" i="1" s="1"/>
  <c r="C62" i="1"/>
  <c r="F22" i="1"/>
  <c r="H22" i="1" s="1"/>
  <c r="C22" i="1"/>
  <c r="F5" i="1"/>
  <c r="H5" i="1" s="1"/>
  <c r="I5" i="1" s="1"/>
  <c r="J5" i="1" s="1"/>
  <c r="C5" i="1"/>
  <c r="F61" i="1"/>
  <c r="H61" i="1" s="1"/>
  <c r="C61" i="1"/>
  <c r="F172" i="1"/>
  <c r="H172" i="1" s="1"/>
  <c r="I172" i="1" s="1"/>
  <c r="C172" i="1"/>
  <c r="F60" i="1"/>
  <c r="H60" i="1" s="1"/>
  <c r="I60" i="1" s="1"/>
  <c r="C60" i="1"/>
  <c r="F59" i="1"/>
  <c r="H59" i="1" s="1"/>
  <c r="C59" i="1"/>
  <c r="F171" i="1"/>
  <c r="H171" i="1" s="1"/>
  <c r="C171" i="1"/>
  <c r="F58" i="1"/>
  <c r="H58" i="1" s="1"/>
  <c r="C58" i="1"/>
  <c r="F55" i="1"/>
  <c r="H55" i="1" s="1"/>
  <c r="C55" i="1"/>
  <c r="F54" i="1"/>
  <c r="H54" i="1" s="1"/>
  <c r="C54" i="1"/>
  <c r="F56" i="1"/>
  <c r="H56" i="1" s="1"/>
  <c r="C56" i="1"/>
  <c r="C170" i="1"/>
  <c r="F169" i="1"/>
  <c r="H169" i="1" s="1"/>
  <c r="I169" i="1" s="1"/>
  <c r="J169" i="1" s="1"/>
  <c r="C169" i="1"/>
  <c r="F53" i="1"/>
  <c r="H53" i="1" s="1"/>
  <c r="I53" i="1" s="1"/>
  <c r="C53" i="1"/>
  <c r="F52" i="1"/>
  <c r="H52" i="1" s="1"/>
  <c r="I52" i="1" s="1"/>
  <c r="C52" i="1"/>
  <c r="F49" i="1"/>
  <c r="H49" i="1" s="1"/>
  <c r="C49" i="1"/>
  <c r="F51" i="1"/>
  <c r="H51" i="1" s="1"/>
  <c r="I51" i="1" s="1"/>
  <c r="C51" i="1"/>
  <c r="F50" i="1"/>
  <c r="H50" i="1" s="1"/>
  <c r="C50" i="1"/>
  <c r="C206" i="1"/>
  <c r="C205" i="1"/>
  <c r="F20" i="1"/>
  <c r="H20" i="1" s="1"/>
  <c r="I20" i="1" s="1"/>
  <c r="C204" i="1"/>
  <c r="H203" i="1"/>
  <c r="I203" i="1" s="1"/>
  <c r="J203" i="1" s="1"/>
  <c r="F19" i="1"/>
  <c r="H19" i="1" s="1"/>
  <c r="I19" i="1" s="1"/>
  <c r="J19" i="1" s="1"/>
  <c r="C203" i="1"/>
  <c r="F21" i="1"/>
  <c r="H21" i="1" s="1"/>
  <c r="I21" i="1" s="1"/>
  <c r="C21" i="1"/>
  <c r="F168" i="1"/>
  <c r="H168" i="1" s="1"/>
  <c r="I168" i="1" s="1"/>
  <c r="C168" i="1"/>
  <c r="F46" i="1"/>
  <c r="H46" i="1" s="1"/>
  <c r="C46" i="1"/>
  <c r="F45" i="1"/>
  <c r="H45" i="1" s="1"/>
  <c r="I45" i="1" s="1"/>
  <c r="C45" i="1"/>
  <c r="F44" i="1"/>
  <c r="H44" i="1" s="1"/>
  <c r="I44" i="1" s="1"/>
  <c r="C44" i="1"/>
  <c r="F167" i="1"/>
  <c r="H167" i="1" s="1"/>
  <c r="C167" i="1"/>
  <c r="C166" i="1"/>
  <c r="F43" i="1"/>
  <c r="H43" i="1" s="1"/>
  <c r="I43" i="1" s="1"/>
  <c r="C43" i="1"/>
  <c r="C20" i="1"/>
  <c r="F165" i="1"/>
  <c r="H165" i="1" s="1"/>
  <c r="C165" i="1"/>
  <c r="F42" i="1"/>
  <c r="H42" i="1" s="1"/>
  <c r="C42" i="1"/>
  <c r="C41" i="1"/>
  <c r="F40" i="1"/>
  <c r="H40" i="1" s="1"/>
  <c r="C40" i="1"/>
  <c r="F39" i="1"/>
  <c r="H39" i="1" s="1"/>
  <c r="I39" i="1" s="1"/>
  <c r="C39" i="1"/>
  <c r="C38" i="1"/>
  <c r="C164" i="1"/>
  <c r="F37" i="1"/>
  <c r="H37" i="1" s="1"/>
  <c r="C37" i="1"/>
  <c r="C4" i="1"/>
  <c r="C19" i="1"/>
  <c r="F36" i="1"/>
  <c r="H36" i="1" s="1"/>
  <c r="C36" i="1"/>
  <c r="H199" i="1"/>
  <c r="I199" i="1" s="1"/>
  <c r="C199" i="1"/>
  <c r="F18" i="1"/>
  <c r="H18" i="1" s="1"/>
  <c r="C18" i="1"/>
  <c r="F3" i="1"/>
  <c r="H3" i="1" s="1"/>
  <c r="C3" i="1"/>
  <c r="I193" i="1" l="1"/>
  <c r="J193" i="1" s="1"/>
  <c r="I99" i="1"/>
  <c r="J99" i="1" s="1"/>
  <c r="I75" i="1"/>
  <c r="K122" i="1" s="1"/>
  <c r="K117" i="1"/>
  <c r="I74" i="1"/>
  <c r="K123" i="1" s="1"/>
  <c r="I89" i="1"/>
  <c r="J89" i="1" s="1"/>
  <c r="I77" i="1"/>
  <c r="K120" i="1" s="1"/>
  <c r="I85" i="1"/>
  <c r="J85" i="1" s="1"/>
  <c r="K113" i="1"/>
  <c r="I230" i="1"/>
  <c r="K200" i="1" s="1"/>
  <c r="I108" i="1"/>
  <c r="K108" i="1" s="1"/>
  <c r="I96" i="1"/>
  <c r="J96" i="1" s="1"/>
  <c r="I49" i="1"/>
  <c r="J49" i="1" s="1"/>
  <c r="K159" i="1"/>
  <c r="I15" i="1"/>
  <c r="J15" i="1" s="1"/>
  <c r="I151" i="1"/>
  <c r="I24" i="1"/>
  <c r="J24" i="1" s="1"/>
  <c r="K139" i="1"/>
  <c r="I35" i="1"/>
  <c r="J35" i="1" s="1"/>
  <c r="I150" i="1"/>
  <c r="J150" i="1" s="1"/>
  <c r="I158" i="1"/>
  <c r="J158" i="1" s="1"/>
  <c r="I54" i="1"/>
  <c r="I175" i="1"/>
  <c r="K142" i="1"/>
  <c r="I128" i="1"/>
  <c r="I46" i="1"/>
  <c r="I170" i="1"/>
  <c r="J170" i="1" s="1"/>
  <c r="J10" i="1"/>
  <c r="I9" i="1"/>
  <c r="J29" i="1"/>
  <c r="J213" i="1"/>
  <c r="J206" i="1"/>
  <c r="J220" i="1"/>
  <c r="J28" i="1"/>
  <c r="I81" i="1"/>
  <c r="K116" i="1" s="1"/>
  <c r="I222" i="1"/>
  <c r="J16" i="1"/>
  <c r="J152" i="1"/>
  <c r="I87" i="1"/>
  <c r="J87" i="1" s="1"/>
  <c r="I173" i="1"/>
  <c r="J173" i="1" s="1"/>
  <c r="I184" i="1"/>
  <c r="J184" i="1" s="1"/>
  <c r="I145" i="1"/>
  <c r="J76" i="1"/>
  <c r="J178" i="1"/>
  <c r="I26" i="1"/>
  <c r="I40" i="1"/>
  <c r="J40" i="1" s="1"/>
  <c r="I82" i="1"/>
  <c r="J82" i="1" s="1"/>
  <c r="J39" i="1"/>
  <c r="K52" i="1"/>
  <c r="I72" i="1"/>
  <c r="I30" i="1"/>
  <c r="J30" i="1" s="1"/>
  <c r="J233" i="1"/>
  <c r="I22" i="1"/>
  <c r="K182" i="1" s="1"/>
  <c r="I103" i="1"/>
  <c r="J103" i="1" s="1"/>
  <c r="I36" i="1"/>
  <c r="J36" i="1" s="1"/>
  <c r="I58" i="1"/>
  <c r="J58" i="1" s="1"/>
  <c r="I165" i="1"/>
  <c r="J199" i="1"/>
  <c r="I79" i="1"/>
  <c r="J79" i="1" s="1"/>
  <c r="J204" i="1"/>
  <c r="I188" i="1"/>
  <c r="J188" i="1" s="1"/>
  <c r="I59" i="1"/>
  <c r="J59" i="1" s="1"/>
  <c r="I25" i="1"/>
  <c r="J25" i="1" s="1"/>
  <c r="K75" i="1"/>
  <c r="K239" i="1"/>
  <c r="J223" i="1"/>
  <c r="I64" i="1"/>
  <c r="K144" i="1" s="1"/>
  <c r="K33" i="1"/>
  <c r="J227" i="1"/>
  <c r="K10" i="1"/>
  <c r="J197" i="1"/>
  <c r="J21" i="1"/>
  <c r="I67" i="1"/>
  <c r="J67" i="1" s="1"/>
  <c r="J90" i="1"/>
  <c r="I86" i="1"/>
  <c r="J86" i="1" s="1"/>
  <c r="I171" i="1"/>
  <c r="J171" i="1" s="1"/>
  <c r="J20" i="1"/>
  <c r="I226" i="1"/>
  <c r="I27" i="1"/>
  <c r="I92" i="1"/>
  <c r="J92" i="1" s="1"/>
  <c r="I187" i="1"/>
  <c r="J187" i="1" s="1"/>
  <c r="J164" i="1"/>
  <c r="J53" i="1"/>
  <c r="I56" i="1"/>
  <c r="J56" i="1" s="1"/>
  <c r="J23" i="1"/>
  <c r="I11" i="1"/>
  <c r="J11" i="1" s="1"/>
  <c r="I17" i="1"/>
  <c r="J17" i="1" s="1"/>
  <c r="K154" i="1"/>
  <c r="I205" i="1"/>
  <c r="J205" i="1" s="1"/>
  <c r="I228" i="1"/>
  <c r="K228" i="1" s="1"/>
  <c r="J176" i="1"/>
  <c r="J44" i="1"/>
  <c r="I157" i="1"/>
  <c r="K161" i="1" s="1"/>
  <c r="J51" i="1"/>
  <c r="I234" i="1"/>
  <c r="J234" i="1" s="1"/>
  <c r="K13" i="1"/>
  <c r="I180" i="1"/>
  <c r="K180" i="1" s="1"/>
  <c r="K209" i="1"/>
  <c r="J60" i="1"/>
  <c r="I37" i="1"/>
  <c r="I167" i="1"/>
  <c r="J167" i="1" s="1"/>
  <c r="J172" i="1"/>
  <c r="I78" i="1"/>
  <c r="K119" i="1" s="1"/>
  <c r="I88" i="1"/>
  <c r="K110" i="1" s="1"/>
  <c r="I102" i="1"/>
  <c r="K94" i="1" s="1"/>
  <c r="I125" i="1"/>
  <c r="J125" i="1" s="1"/>
  <c r="I238" i="1"/>
  <c r="K238" i="1" s="1"/>
  <c r="I3" i="1"/>
  <c r="J3" i="1" s="1"/>
  <c r="I183" i="1"/>
  <c r="K220" i="1"/>
  <c r="I80" i="1"/>
  <c r="J80" i="1" s="1"/>
  <c r="I7" i="1"/>
  <c r="K197" i="1" s="1"/>
  <c r="J209" i="1"/>
  <c r="J71" i="1"/>
  <c r="J210" i="1"/>
  <c r="I6" i="1"/>
  <c r="I63" i="1"/>
  <c r="I69" i="1"/>
  <c r="J69" i="1" s="1"/>
  <c r="J75" i="1"/>
  <c r="I185" i="1"/>
  <c r="K185" i="1" s="1"/>
  <c r="I31" i="1"/>
  <c r="K31" i="1" s="1"/>
  <c r="I232" i="1"/>
  <c r="K198" i="1" s="1"/>
  <c r="I240" i="1"/>
  <c r="J240" i="1" s="1"/>
  <c r="I243" i="1"/>
  <c r="K243" i="1" s="1"/>
  <c r="J43" i="1"/>
  <c r="J8" i="1"/>
  <c r="I83" i="1"/>
  <c r="K114" i="1" s="1"/>
  <c r="I100" i="1"/>
  <c r="I41" i="1"/>
  <c r="K43" i="1" s="1"/>
  <c r="I38" i="1"/>
  <c r="K164" i="1" s="1"/>
  <c r="J214" i="1"/>
  <c r="K214" i="1"/>
  <c r="I127" i="1"/>
  <c r="I229" i="1"/>
  <c r="I231" i="1"/>
  <c r="J231" i="1" s="1"/>
  <c r="I237" i="1"/>
  <c r="K237" i="1" s="1"/>
  <c r="J45" i="1"/>
  <c r="K181" i="1"/>
  <c r="K207" i="1"/>
  <c r="I50" i="1"/>
  <c r="J50" i="1" s="1"/>
  <c r="J168" i="1"/>
  <c r="K168" i="1"/>
  <c r="I55" i="1"/>
  <c r="J230" i="1"/>
  <c r="I18" i="1"/>
  <c r="K18" i="1" s="1"/>
  <c r="I221" i="1"/>
  <c r="K221" i="1" s="1"/>
  <c r="I42" i="1"/>
  <c r="J42" i="1" s="1"/>
  <c r="I61" i="1"/>
  <c r="J61" i="1" s="1"/>
  <c r="J73" i="1"/>
  <c r="I93" i="1"/>
  <c r="J93" i="1" s="1"/>
  <c r="I166" i="1"/>
  <c r="I4" i="1"/>
  <c r="K223" i="1" s="1"/>
  <c r="I225" i="1"/>
  <c r="K225" i="1" s="1"/>
  <c r="I163" i="1"/>
  <c r="J190" i="1"/>
  <c r="J101" i="1"/>
  <c r="J182" i="1"/>
  <c r="K204" i="1"/>
  <c r="K48" i="1"/>
  <c r="J52" i="1"/>
  <c r="I242" i="1"/>
  <c r="K242" i="1" s="1"/>
  <c r="J194" i="1"/>
  <c r="J81" i="1" l="1"/>
  <c r="J74" i="1"/>
  <c r="K77" i="1"/>
  <c r="K151" i="1"/>
  <c r="K32" i="1"/>
  <c r="K186" i="1"/>
  <c r="K118" i="1"/>
  <c r="K160" i="1"/>
  <c r="K16" i="1"/>
  <c r="K189" i="1"/>
  <c r="K115" i="1"/>
  <c r="J108" i="1"/>
  <c r="J77" i="1"/>
  <c r="K19" i="1"/>
  <c r="K57" i="1"/>
  <c r="K196" i="1"/>
  <c r="K192" i="1"/>
  <c r="K6" i="1"/>
  <c r="K111" i="1"/>
  <c r="K109" i="1"/>
  <c r="K97" i="1"/>
  <c r="K39" i="1"/>
  <c r="K195" i="1"/>
  <c r="K112" i="1"/>
  <c r="K105" i="1"/>
  <c r="K199" i="1"/>
  <c r="K133" i="1"/>
  <c r="K96" i="1"/>
  <c r="K103" i="1"/>
  <c r="J175" i="1"/>
  <c r="J54" i="1"/>
  <c r="J151" i="1"/>
  <c r="K92" i="1"/>
  <c r="K79" i="1"/>
  <c r="J128" i="1"/>
  <c r="K102" i="1"/>
  <c r="K15" i="1"/>
  <c r="K166" i="1"/>
  <c r="K145" i="1"/>
  <c r="K219" i="1"/>
  <c r="K179" i="1"/>
  <c r="K34" i="1"/>
  <c r="K4" i="1"/>
  <c r="K101" i="1"/>
  <c r="K213" i="1"/>
  <c r="K58" i="1"/>
  <c r="K42" i="1"/>
  <c r="K37" i="1"/>
  <c r="K150" i="1"/>
  <c r="K35" i="1"/>
  <c r="K50" i="1"/>
  <c r="K36" i="1"/>
  <c r="K158" i="1"/>
  <c r="K157" i="1"/>
  <c r="K41" i="1"/>
  <c r="K62" i="1"/>
  <c r="J46" i="1"/>
  <c r="K65" i="1"/>
  <c r="K54" i="1"/>
  <c r="K132" i="1"/>
  <c r="K69" i="1"/>
  <c r="K90" i="1"/>
  <c r="K178" i="1"/>
  <c r="K212" i="1"/>
  <c r="K203" i="1"/>
  <c r="K227" i="1"/>
  <c r="K8" i="1"/>
  <c r="K208" i="1"/>
  <c r="K146" i="1"/>
  <c r="K232" i="1"/>
  <c r="K206" i="1"/>
  <c r="K169" i="1"/>
  <c r="K230" i="1"/>
  <c r="K233" i="1"/>
  <c r="K49" i="1"/>
  <c r="K224" i="1"/>
  <c r="K21" i="1"/>
  <c r="K5" i="1"/>
  <c r="K12" i="1"/>
  <c r="K147" i="1"/>
  <c r="K155" i="1"/>
  <c r="K229" i="1"/>
  <c r="K210" i="1"/>
  <c r="K170" i="1"/>
  <c r="K226" i="1"/>
  <c r="K222" i="1"/>
  <c r="K141" i="1"/>
  <c r="K140" i="1"/>
  <c r="K193" i="1"/>
  <c r="K100" i="1"/>
  <c r="K143" i="1"/>
  <c r="K149" i="1"/>
  <c r="K176" i="1"/>
  <c r="K121" i="1"/>
  <c r="K99" i="1"/>
  <c r="K64" i="1"/>
  <c r="K83" i="1"/>
  <c r="K72" i="1"/>
  <c r="K67" i="1"/>
  <c r="K60" i="1"/>
  <c r="K26" i="1"/>
  <c r="J26" i="1"/>
  <c r="J157" i="1"/>
  <c r="K125" i="1"/>
  <c r="K148" i="1"/>
  <c r="J9" i="1"/>
  <c r="K59" i="1"/>
  <c r="K27" i="1"/>
  <c r="K63" i="1"/>
  <c r="K152" i="1"/>
  <c r="K184" i="1"/>
  <c r="K9" i="1"/>
  <c r="K153" i="1"/>
  <c r="J165" i="1"/>
  <c r="K165" i="1"/>
  <c r="K30" i="1"/>
  <c r="K187" i="1"/>
  <c r="J22" i="1"/>
  <c r="K22" i="1"/>
  <c r="J6" i="1"/>
  <c r="K3" i="1"/>
  <c r="K85" i="1"/>
  <c r="K183" i="1"/>
  <c r="K61" i="1"/>
  <c r="K47" i="1"/>
  <c r="J145" i="1"/>
  <c r="K173" i="1"/>
  <c r="J237" i="1"/>
  <c r="J228" i="1"/>
  <c r="K45" i="1"/>
  <c r="K162" i="1"/>
  <c r="J222" i="1"/>
  <c r="J180" i="1"/>
  <c r="K128" i="1"/>
  <c r="J183" i="1"/>
  <c r="K156" i="1"/>
  <c r="K23" i="1"/>
  <c r="K14" i="1"/>
  <c r="K46" i="1"/>
  <c r="K73" i="1"/>
  <c r="K38" i="1"/>
  <c r="J100" i="1"/>
  <c r="J27" i="1"/>
  <c r="J238" i="1"/>
  <c r="K80" i="1"/>
  <c r="K66" i="1"/>
  <c r="K56" i="1"/>
  <c r="K191" i="1"/>
  <c r="K51" i="1"/>
  <c r="K163" i="1"/>
  <c r="K126" i="1"/>
  <c r="K240" i="1"/>
  <c r="J185" i="1"/>
  <c r="K172" i="1"/>
  <c r="J18" i="1"/>
  <c r="K44" i="1"/>
  <c r="K55" i="1"/>
  <c r="K76" i="1"/>
  <c r="K86" i="1"/>
  <c r="K74" i="1"/>
  <c r="K78" i="1"/>
  <c r="K93" i="1"/>
  <c r="J225" i="1"/>
  <c r="K131" i="1"/>
  <c r="K7" i="1"/>
  <c r="K20" i="1"/>
  <c r="J64" i="1"/>
  <c r="J72" i="1"/>
  <c r="J7" i="1"/>
  <c r="J102" i="1"/>
  <c r="K89" i="1"/>
  <c r="J37" i="1"/>
  <c r="K53" i="1"/>
  <c r="K130" i="1"/>
  <c r="K81" i="1"/>
  <c r="K175" i="1"/>
  <c r="K98" i="1"/>
  <c r="K231" i="1"/>
  <c r="J38" i="1"/>
  <c r="K25" i="1"/>
  <c r="J31" i="1"/>
  <c r="K71" i="1"/>
  <c r="K87" i="1"/>
  <c r="K82" i="1"/>
  <c r="J78" i="1"/>
  <c r="K194" i="1"/>
  <c r="K28" i="1"/>
  <c r="K190" i="1"/>
  <c r="K29" i="1"/>
  <c r="K24" i="1"/>
  <c r="J221" i="1"/>
  <c r="K171" i="1"/>
  <c r="J4" i="1"/>
  <c r="J166" i="1"/>
  <c r="J55" i="1"/>
  <c r="J83" i="1"/>
  <c r="K127" i="1"/>
  <c r="J63" i="1"/>
  <c r="K17" i="1"/>
  <c r="K188" i="1"/>
  <c r="K70" i="1"/>
  <c r="J229" i="1"/>
  <c r="K40" i="1"/>
  <c r="J232" i="1"/>
  <c r="K95" i="1"/>
  <c r="J226" i="1"/>
  <c r="K88" i="1"/>
  <c r="J88" i="1"/>
  <c r="J163" i="1"/>
  <c r="J41" i="1"/>
  <c r="K124" i="1"/>
  <c r="K234" i="1"/>
  <c r="K11" i="1"/>
  <c r="J127" i="1"/>
  <c r="J243" i="1"/>
  <c r="J242" i="1"/>
  <c r="K167" i="1"/>
  <c r="K205" i="1"/>
</calcChain>
</file>

<file path=xl/sharedStrings.xml><?xml version="1.0" encoding="utf-8"?>
<sst xmlns="http://schemas.openxmlformats.org/spreadsheetml/2006/main" count="3291" uniqueCount="1475">
  <si>
    <t>Product #</t>
  </si>
  <si>
    <t>NAME</t>
  </si>
  <si>
    <t>Company prefix</t>
  </si>
  <si>
    <t>Product ID</t>
  </si>
  <si>
    <t>11 digit</t>
  </si>
  <si>
    <t>Cheeck Digit</t>
  </si>
  <si>
    <t>Full UPC</t>
  </si>
  <si>
    <t>Case UPC (Where Applicable)</t>
  </si>
  <si>
    <t>BRK-B1</t>
  </si>
  <si>
    <t>Gray XL Low Odor/Low Vol. Silicone, 3 Oz, 12/cs</t>
  </si>
  <si>
    <t>083683</t>
  </si>
  <si>
    <t>BRK-B101</t>
  </si>
  <si>
    <t>Gum Cutter, Aerosol 13 Oz, 12/cs</t>
  </si>
  <si>
    <t>BRK-B10W30</t>
  </si>
  <si>
    <t>2+2 Super Motor Oil 10W-30, 1 Qt., 12 c/s</t>
  </si>
  <si>
    <t>BRK-B1100</t>
  </si>
  <si>
    <t>Super Cleaner, Aerosol 16 Oz, 12/cs</t>
  </si>
  <si>
    <t>BRK-B113</t>
  </si>
  <si>
    <t>Gray XL Low Odor/Low Vol. Silicone, 1.13 Oz, 12/cs</t>
  </si>
  <si>
    <t>BRK-B12</t>
  </si>
  <si>
    <t>4 Minute Steel Epoxy, Aerosol 12 Oz, 12/cs</t>
  </si>
  <si>
    <t>BRK-B1200</t>
  </si>
  <si>
    <t>Gasket Stripper, Aerosol 13 Oz, 12/cs</t>
  </si>
  <si>
    <t>BRK-B12500</t>
  </si>
  <si>
    <t>Stop Leak Powder, 3/4 Oz, 240/cs</t>
  </si>
  <si>
    <t>BRK-B1400</t>
  </si>
  <si>
    <t>Brake Fluid 12 Oz, 24/cs</t>
  </si>
  <si>
    <t>BRK-B1401</t>
  </si>
  <si>
    <t>Brake Fluid 32 Oz, 12/cs</t>
  </si>
  <si>
    <t>BRK-B1402</t>
  </si>
  <si>
    <t>Brake Fluid, Plastic Gallon, 4/cs</t>
  </si>
  <si>
    <t>BRK-B1402M</t>
  </si>
  <si>
    <t>Brake Fluid, Metal Gallon, 4/cs</t>
  </si>
  <si>
    <t>BRK-B1405</t>
  </si>
  <si>
    <t>Brake Fluid, 5 Gallon, 1/cs</t>
  </si>
  <si>
    <t>BRK-B14055</t>
  </si>
  <si>
    <t>DOT 3 Brake Fluid, 55 Gal</t>
  </si>
  <si>
    <t>BRK-B150</t>
  </si>
  <si>
    <t>Gasline Antifreeze 12 Oz, 24/cs</t>
  </si>
  <si>
    <t>BRK-B1500</t>
  </si>
  <si>
    <t>Power Steering Fluid 12 Oz, 12/cs</t>
  </si>
  <si>
    <t>BRK-B15005</t>
  </si>
  <si>
    <t>Power Steering Fluid 5 Gallon, 1/cs</t>
  </si>
  <si>
    <t>BRK-B150055</t>
  </si>
  <si>
    <t>Power Steering Fluid Fluid, 55 Gal</t>
  </si>
  <si>
    <t>BRK-B1501</t>
  </si>
  <si>
    <t>Power Steering Fluid 32 Oz., 12/cs</t>
  </si>
  <si>
    <t>BRK-B1502</t>
  </si>
  <si>
    <t>Power Steering Fluid 1 Gallon, 4/cs</t>
  </si>
  <si>
    <t>BRK-B1505</t>
  </si>
  <si>
    <t>Gasline Anti-Freeze, 5 Gallon, 1/cs</t>
  </si>
  <si>
    <t>BRK-B15055</t>
  </si>
  <si>
    <t>Gasline Anti-Freeze, 55 Gallon, 1/cs</t>
  </si>
  <si>
    <t>BRK-B155</t>
  </si>
  <si>
    <t>Lock De-icer 1.7 Oz, 24/cs</t>
  </si>
  <si>
    <t>BRK-B15W40</t>
  </si>
  <si>
    <t>2+2 Super Motor Oil 15W-40, 1 Qt., 12 c/s</t>
  </si>
  <si>
    <t>BRK-B15W41</t>
  </si>
  <si>
    <t>2+2 Super Motor Oil 5W-30, 1 Gal., 4 c/s</t>
  </si>
  <si>
    <t>BRK-B15W42</t>
  </si>
  <si>
    <t>2+2 Super Motor Oil, Synthetic, 15W-40, 1 Qt., 12 c/s</t>
  </si>
  <si>
    <t>BRK-B15W43</t>
  </si>
  <si>
    <t>2+2 Super Motor Oil 5W-30, Synthetic, 1 Gal., 4 c/s</t>
  </si>
  <si>
    <t>BRK-B1650</t>
  </si>
  <si>
    <t>Universal Power Steering Fluid, 12 Oz, 12/cs</t>
  </si>
  <si>
    <t>BRK-B1651</t>
  </si>
  <si>
    <t>Universal Power Steering Fluid, 32 Oz, 12/cs</t>
  </si>
  <si>
    <t>BRK-B1652</t>
  </si>
  <si>
    <t>Universal Power Steering Fluid, 1 Gallon, 1/cs</t>
  </si>
  <si>
    <t>BRK-B1700</t>
  </si>
  <si>
    <t>Windshield Washer Concentrate 16 Oz, 12/cs</t>
  </si>
  <si>
    <t>BRK-B1705</t>
  </si>
  <si>
    <t>Windshield Washer Concentrate 5 Gallon, 1/cs</t>
  </si>
  <si>
    <t>BRK-B17055</t>
  </si>
  <si>
    <t>Windshield Washer Concentrate 55 Gallon</t>
  </si>
  <si>
    <t>BRK-B17055-SD</t>
  </si>
  <si>
    <t>Windshield Washer Concentrate Standard Duty, 55 Gallon</t>
  </si>
  <si>
    <t>BRK-B1705-SD</t>
  </si>
  <si>
    <t>BRK-B1724</t>
  </si>
  <si>
    <t>Windshield Washer Concentrate 16 Oz, 24/cs</t>
  </si>
  <si>
    <t>BRK-B1724-SD</t>
  </si>
  <si>
    <t>BRK-B1800</t>
  </si>
  <si>
    <t>Airline Anti-freeze 32 Oz., 12/cs</t>
  </si>
  <si>
    <t>BRK-B18055</t>
  </si>
  <si>
    <t>Airline Anti-Freeze, 55 Gal</t>
  </si>
  <si>
    <t>BRK-B1900</t>
  </si>
  <si>
    <t>Diesel Conditioner &amp; Anti-gel 32 Oz, 12/cs</t>
  </si>
  <si>
    <t>BRK-B1905</t>
  </si>
  <si>
    <t>Diesel Conditioner &amp; Anti-gel 5 Gallon, 1/cs</t>
  </si>
  <si>
    <t>BRK-B19055</t>
  </si>
  <si>
    <t>Diesel Cond. &amp; Anti-gel, 55 Gal</t>
  </si>
  <si>
    <t>BRK-B1912</t>
  </si>
  <si>
    <t>Diesel Conditioner &amp; Anti-gel 12 Oz, 12/cs</t>
  </si>
  <si>
    <t>BRK-B2</t>
  </si>
  <si>
    <t>Blue-XL Silicone RTV Instant Gasket Maker, 3 Oz, 12/cs</t>
  </si>
  <si>
    <t>BRK-B200</t>
  </si>
  <si>
    <t>Starting Fluid 11 Oz, 12/cs</t>
  </si>
  <si>
    <t>BRK-B2000</t>
  </si>
  <si>
    <t>Octane Boost, 12/cs</t>
  </si>
  <si>
    <t>BRK-B2001</t>
  </si>
  <si>
    <t>Diesel Defrost, 32 Oz, 12/cs</t>
  </si>
  <si>
    <t>BRK-B202</t>
  </si>
  <si>
    <t>Fuel Injector Cleaner 12 Oz, 12/cs</t>
  </si>
  <si>
    <t>BRK-B2101</t>
  </si>
  <si>
    <t>Diesel Cleaner / Booster 12 Oz, 12/cs</t>
  </si>
  <si>
    <t>BRK-B2200</t>
  </si>
  <si>
    <t>Rubberized Undercoat, 16 12/cs</t>
  </si>
  <si>
    <t>BRK-B22001</t>
  </si>
  <si>
    <t>Gas Treatment 12 Oz, 12/cs</t>
  </si>
  <si>
    <t>BRK-B240</t>
  </si>
  <si>
    <t>Ethanol Treatment, 10 Oz, 12/cs</t>
  </si>
  <si>
    <t>BRK-B2400</t>
  </si>
  <si>
    <t>Super Radiator Flush, 32 Oz, 12/cs</t>
  </si>
  <si>
    <t>BRK-B2412</t>
  </si>
  <si>
    <t>Super Radiator Flush, 12 Oz, 12/cs</t>
  </si>
  <si>
    <t>BRK-B2510</t>
  </si>
  <si>
    <t>BRK-B2520</t>
  </si>
  <si>
    <t>Stop Leak Powder Blister Pack, 24/cs</t>
  </si>
  <si>
    <t>BRK-B2600</t>
  </si>
  <si>
    <t>Glass Cleaner, Aerosol 19 Oz, 12/cs</t>
  </si>
  <si>
    <t>BRK-B2700</t>
  </si>
  <si>
    <t>Brake Quiet Aerosol 11 Oz, 12/cs</t>
  </si>
  <si>
    <t>BRK-B2900</t>
  </si>
  <si>
    <t>Dot-4 Brake Fluid 12 Oz., 12/cs</t>
  </si>
  <si>
    <t>BRK-B2901</t>
  </si>
  <si>
    <t>Dot-4 Brake Fluid 32 Oz., 12/cs</t>
  </si>
  <si>
    <t>BRK-B2902</t>
  </si>
  <si>
    <t>Dot-4 Brake Fluid 1 Gallon, 4/cs</t>
  </si>
  <si>
    <t>BRK-B2905</t>
  </si>
  <si>
    <t>Dot-4 Brake Fluid 5 Gallon, 1/cs</t>
  </si>
  <si>
    <t>BRK-B29055</t>
  </si>
  <si>
    <t>DOT 4 Brake Fluid, 55 Gal</t>
  </si>
  <si>
    <t>BRK-B3</t>
  </si>
  <si>
    <t>Super RTV Clear Silicone Adhesive &amp; Sealant, 3 Oz, 12/cs</t>
  </si>
  <si>
    <t>BRK-B3000</t>
  </si>
  <si>
    <t>Fuel Stor 8 Oz, 12/cs</t>
  </si>
  <si>
    <t>BRK-B303</t>
  </si>
  <si>
    <t>Silicone Spray, Aerosol 11 Oz, 12/cs</t>
  </si>
  <si>
    <t>BRK-B3031</t>
  </si>
  <si>
    <t>Silicone Spray, 1 Gallon Liquid, 6/cs</t>
  </si>
  <si>
    <t>BRK-B3100</t>
  </si>
  <si>
    <t>Tire Inflator, Aerosol 12 Oz, 12/cs</t>
  </si>
  <si>
    <t>BRK-B313</t>
  </si>
  <si>
    <t>Super RTV Clear Silicone Adhesive &amp; Sealant, 1.13 Oz, 12/cs</t>
  </si>
  <si>
    <t>BRK-B3200</t>
  </si>
  <si>
    <t>Non Chloronated Brake Clean, 12/cs</t>
  </si>
  <si>
    <t>BRK-B3205</t>
  </si>
  <si>
    <t>Clean Brake non-Chlor.,  5 Gal</t>
  </si>
  <si>
    <t>BRK-B32055</t>
  </si>
  <si>
    <t>Clean Brake non-Chlor.,  55 Gal</t>
  </si>
  <si>
    <t>BRK-B3220</t>
  </si>
  <si>
    <t>Economy Clean Brake non-Chlor.,  12.5 oz 12 c/s</t>
  </si>
  <si>
    <t>BRK-B3250</t>
  </si>
  <si>
    <t>50 State Non Chlorinated Brake Cleaner</t>
  </si>
  <si>
    <t>BRK-B350</t>
  </si>
  <si>
    <t>Clean Brake, Aerosol 18 Oz, 12/cs</t>
  </si>
  <si>
    <t>BRK-B3500</t>
  </si>
  <si>
    <t>Air Intake Cleaner, Aerosol 12 Oz, 12/cs</t>
  </si>
  <si>
    <t>BRK-B3505</t>
  </si>
  <si>
    <t>Clean Brake, Aerosol 5 Gallon, 1/cs</t>
  </si>
  <si>
    <t>BRK-B35055</t>
  </si>
  <si>
    <t>Clean Brake, 55 Gallon, 1/cs</t>
  </si>
  <si>
    <t>BRK-B3600</t>
  </si>
  <si>
    <t>Red Grease, Aerosol 11.5 Oz, 12/cs</t>
  </si>
  <si>
    <t>BRK-B3900</t>
  </si>
  <si>
    <t>Pen Lube, Aerosol 16 Oz, 12/cs</t>
  </si>
  <si>
    <t>BRK-B3A</t>
  </si>
  <si>
    <t>Super RTV Clear Silicone , 8 Oz Aerosol, 12/cs</t>
  </si>
  <si>
    <t>BRK-B3C</t>
  </si>
  <si>
    <t>Super RTV Clear Silicone , 10.3 Oz Cailking Tube</t>
  </si>
  <si>
    <t>BRK-B4</t>
  </si>
  <si>
    <t>Super Black Low Vol. Silicone RTV, 3 Oz, 12/cs</t>
  </si>
  <si>
    <t>BRK-B4000</t>
  </si>
  <si>
    <t>Protector &amp; Beautifier, Liquid Spray Bottle 8 Oz, 12/cs</t>
  </si>
  <si>
    <t>BRK-B4000CH</t>
  </si>
  <si>
    <t>BRK-B4001</t>
  </si>
  <si>
    <t>Protector &amp; Beautifier, Liquid 1 Gallon, 4/cs</t>
  </si>
  <si>
    <t>BRK-B4001CH</t>
  </si>
  <si>
    <t>BRK-B4004CH</t>
  </si>
  <si>
    <t>Protector &amp; Beautifier, Liquid Spray Bottle 4 Oz, 24/cs</t>
  </si>
  <si>
    <t>BRK-B404</t>
  </si>
  <si>
    <t>Super Rust Penetrant, Aerosol 12 Oz, 12/cs</t>
  </si>
  <si>
    <t>BRK-B4100</t>
  </si>
  <si>
    <t>Epoxy Steel Putty, 2 Oz, 24/ca</t>
  </si>
  <si>
    <t>BRK-B4300</t>
  </si>
  <si>
    <t>Transmission Stop Leak, 12 oz Liquid, 12/cs</t>
  </si>
  <si>
    <t>BRK-B44001</t>
  </si>
  <si>
    <t>Oil Treatment 15 Oz, 24/cs</t>
  </si>
  <si>
    <t>BRK-B44003</t>
  </si>
  <si>
    <t>Oil Treatment, 12 Oz Liquid, 24/cs</t>
  </si>
  <si>
    <t>BRK-B44004</t>
  </si>
  <si>
    <t>Oil Treatment with PTFE, 12 Oz Liquid, 24/cs</t>
  </si>
  <si>
    <t>BRK-B44005</t>
  </si>
  <si>
    <t>Oil Treatment, 5 Gallon Pail</t>
  </si>
  <si>
    <t>BRK-B440055</t>
  </si>
  <si>
    <t>Oil Treatment, 55 Gal</t>
  </si>
  <si>
    <t>BRK-B44128</t>
  </si>
  <si>
    <t>Oil Treatment, 1 Gallon Liquid, 4/cs</t>
  </si>
  <si>
    <t>BRK-B4A</t>
  </si>
  <si>
    <t>Super Black Low Vol. Silicone RTV, 8 Oz Aerosol, 12/cs</t>
  </si>
  <si>
    <t>BRK-B4C</t>
  </si>
  <si>
    <t>Super Black Low Vol. Silicone RTV, 10.3 Oz Cailking Tube</t>
  </si>
  <si>
    <t>BRK-B5</t>
  </si>
  <si>
    <t>Red Silicone High-Temp Silicone RTV, 3 Oz, 12/cs</t>
  </si>
  <si>
    <t>BRK-B505</t>
  </si>
  <si>
    <t>Degreaser, Aerosol 12 Oz, 12/cs</t>
  </si>
  <si>
    <t>BRK-B5055</t>
  </si>
  <si>
    <t>Degreaser, Liquid 5 Gallon, 12/cs</t>
  </si>
  <si>
    <t>BRK-B5340</t>
  </si>
  <si>
    <t>Multi-purpose ATF, Liquid 32 Oz, 12/cs</t>
  </si>
  <si>
    <t>BRK-B55001</t>
  </si>
  <si>
    <t>Oasis Pre-Mix Washer Fluid, 32 Oz Liquid, 12/cs</t>
  </si>
  <si>
    <t>BRK-B55010</t>
  </si>
  <si>
    <t>Super Windshield Wash, 1 Gal. Liquid, 6/cs</t>
  </si>
  <si>
    <t>BRK-B5540</t>
  </si>
  <si>
    <t>Multi-purpose ATF-V (Mercon V), Liquid 32 Oz, 12/cs</t>
  </si>
  <si>
    <t>BRK-B5902</t>
  </si>
  <si>
    <t>Dot-5 Brake Fluid 1 Gallon, 4/cs</t>
  </si>
  <si>
    <t>BRK-B5A</t>
  </si>
  <si>
    <t>Red Silicone High-Temp Silicone RTV, 8 Oz Aerosol, 12/cs</t>
  </si>
  <si>
    <t>BRK-B5C</t>
  </si>
  <si>
    <t>Red Silicone High-Temp Silicone RTV, 10.3 Oz Cailking Tubes</t>
  </si>
  <si>
    <t>BRK-B5W15</t>
  </si>
  <si>
    <t>2+2 Super Motor Oil 5W-15, 1 Qt., 12 c/s</t>
  </si>
  <si>
    <t>BRK-B5W20</t>
  </si>
  <si>
    <t>2+2 Super Motor Oil 5W-20, 1 Qt., 12 c/s</t>
  </si>
  <si>
    <t>BRK-B5W22</t>
  </si>
  <si>
    <t>2+2 Super Motor Oil 5W-20, Synthetic, 1 Qt., 12 c/s</t>
  </si>
  <si>
    <t>BRK-B5W30</t>
  </si>
  <si>
    <t>2+2 Super Motor Oil 5W-30, 1 Qt., 12 c/s</t>
  </si>
  <si>
    <t>BRK-B5W32</t>
  </si>
  <si>
    <t>2+2 Super Motor Oil 5W-30, Synthetic, 1 Qt., 12 c/s</t>
  </si>
  <si>
    <t>BRK-B6</t>
  </si>
  <si>
    <t>Super Blue Silicone RTV Instant Gasket, 3 Oz, 12/cs</t>
  </si>
  <si>
    <t>BRK-B66001</t>
  </si>
  <si>
    <t>Motor Flush, 30 Oz Liquid, 12/cs</t>
  </si>
  <si>
    <t>BRK-B75140</t>
  </si>
  <si>
    <t>2+2 Super Gear Oil, 75W-140, Synthetic 1 QT., 12/cs</t>
  </si>
  <si>
    <t>BRK-B77012</t>
  </si>
  <si>
    <t>Radiator Re-inhibitor, 12 Oz Liquid, 12/cs</t>
  </si>
  <si>
    <t>BRK-B8</t>
  </si>
  <si>
    <t>BRK-B800</t>
  </si>
  <si>
    <t>White Grease, Aerosol 12 Oz, 12/cs</t>
  </si>
  <si>
    <t>BRK-B9</t>
  </si>
  <si>
    <t>BRK-B900</t>
  </si>
  <si>
    <t>Electric Contact Cleaner, Aerosol 20 Oz, 12/cs</t>
  </si>
  <si>
    <t>BRK-B901</t>
  </si>
  <si>
    <t>Electric Contact Cleaner (Flammable), Aerosol 20 Oz, 12/cs</t>
  </si>
  <si>
    <t>BRK-B999</t>
  </si>
  <si>
    <t>Rear View Mirror &amp; Auto Trim Addhesive, 0.04 fl oz., 12/ cs</t>
  </si>
  <si>
    <t>BRK-BDEF25</t>
  </si>
  <si>
    <t>Super DEF 2.5 GAL</t>
  </si>
  <si>
    <t>BRK-BDEF330</t>
  </si>
  <si>
    <t>Super DEF 330 GAL Tote</t>
  </si>
  <si>
    <t>BRK-BDEF55</t>
  </si>
  <si>
    <t>Super DEF 55 GAL</t>
  </si>
  <si>
    <t>BRK-BIPA</t>
  </si>
  <si>
    <t>Isopropyl Antifreeze 12 Oz, 24/cs</t>
  </si>
  <si>
    <t>BRK-BIPA5</t>
  </si>
  <si>
    <t>Isopropyl Antifreeze 5 Gallon, 1/cs</t>
  </si>
  <si>
    <t>BRK-BIPA55</t>
  </si>
  <si>
    <t>Isopropyl Antifreeze 55 Gallon Drum</t>
  </si>
  <si>
    <t>BRK-B-LEAD</t>
  </si>
  <si>
    <t>Lead Substitue, 8 Oz Liquid, 12/cs</t>
  </si>
  <si>
    <t>BRK-B-LEAD05</t>
  </si>
  <si>
    <t>Lead Substitue,5 Gallon Liquid Conc., 1/cs</t>
  </si>
  <si>
    <t>BRK-B-LEAD1</t>
  </si>
  <si>
    <t>Lead Substitue,1 Gallon Liquid Conc., 4/cs</t>
  </si>
  <si>
    <t>Super Friction Modifier, 4 Oz. Liquid, 12/cs</t>
  </si>
  <si>
    <t>BRK-BPFC-1</t>
  </si>
  <si>
    <t>Protection First Class - 1 Gallon</t>
  </si>
  <si>
    <t>BRK-BPFC-5</t>
  </si>
  <si>
    <t>Protection First Class -5 Gallon</t>
  </si>
  <si>
    <t>BRK-BPFC-55</t>
  </si>
  <si>
    <t>Protection First Class - 55 Gallon</t>
  </si>
  <si>
    <t>BRK-BPFC-A</t>
  </si>
  <si>
    <t xml:space="preserve">Protection First Class - 15 oz. Aerosol, 12/cs </t>
  </si>
  <si>
    <t>BRK-BPFC-A12</t>
  </si>
  <si>
    <t xml:space="preserve">Protection First Class - 12 oz. Aerosol </t>
  </si>
  <si>
    <t>BRK-BPFC-A4</t>
  </si>
  <si>
    <t xml:space="preserve">Protection First Class - 4 oz. Aerosol </t>
  </si>
  <si>
    <t>BRK-BPFC-Disp</t>
  </si>
  <si>
    <t>Protection First Class Counter Display - (6) 15 oz Aerosol Cans</t>
  </si>
  <si>
    <t>BRK-BPFC-DIYKIT</t>
  </si>
  <si>
    <t>Protection First Class DIY Undercoating kit</t>
  </si>
  <si>
    <t>BRK-BPFC-E4</t>
  </si>
  <si>
    <t xml:space="preserve">Protection First Class, EARTH SCENTED - 4 oz. Aerosol </t>
  </si>
  <si>
    <t>BRK-BPFC-GUN</t>
  </si>
  <si>
    <t>Protection First Class Undercoating Gun</t>
  </si>
  <si>
    <t>BRK-BPFC-UKIT</t>
  </si>
  <si>
    <t>Protection First Class Installer Undercoating kit</t>
  </si>
  <si>
    <t>BRK-BPFC-WAND</t>
  </si>
  <si>
    <t>Protection First Class Undercoating Wand</t>
  </si>
  <si>
    <t>BRK-BSTD05</t>
  </si>
  <si>
    <t>Stoddard Solvent 5 Gallon, 1/cs</t>
  </si>
  <si>
    <t>BRK-BSTD055</t>
  </si>
  <si>
    <t>Stoddard Solvent 55 Gallon Drum</t>
  </si>
  <si>
    <t>BRK-PLUG</t>
  </si>
  <si>
    <t>Protection First Class Undercoating Body Plugs</t>
  </si>
  <si>
    <t xml:space="preserve">PUGH PL </t>
  </si>
  <si>
    <t>PUGH PL BRAKE CLEANER</t>
  </si>
  <si>
    <t>Revised:</t>
  </si>
  <si>
    <t>BRK-BPFC-EB4</t>
  </si>
  <si>
    <t>Protection First Class, EARTH SCENTED - 4 oz. BULK GUN OIL</t>
  </si>
  <si>
    <t>BRK-BPFC-GRE</t>
  </si>
  <si>
    <t>Protection First Class, EARTH SCENTED - GUN RAG</t>
  </si>
  <si>
    <t>BRK-BPFC-GWE</t>
  </si>
  <si>
    <t>Protection First Class, EARTH SCENTED - GUN WIPE</t>
  </si>
  <si>
    <t>Protection First Class, PINE SCENTED - 4 oz. BULK GUN OIL</t>
  </si>
  <si>
    <t>Protection First Class, PINE  SCENTED - GUN RAG</t>
  </si>
  <si>
    <t xml:space="preserve">Protection First Class, PINE  SCENTED - 4 oz. Aerosol </t>
  </si>
  <si>
    <t>Protection First Class, PINE SCENTED - GUN WIPE</t>
  </si>
  <si>
    <t>BRK-BPFC-PB4</t>
  </si>
  <si>
    <t>BRK-BPFC-GWP</t>
  </si>
  <si>
    <t>BRK-BPFC-GRP</t>
  </si>
  <si>
    <t>BRK-BPFC-P4</t>
  </si>
  <si>
    <t>083683999847</t>
  </si>
  <si>
    <t>00083683999847</t>
  </si>
  <si>
    <t>083683999830</t>
  </si>
  <si>
    <t>00083683999830</t>
  </si>
  <si>
    <t>083683999823</t>
  </si>
  <si>
    <t>00083683999823</t>
  </si>
  <si>
    <t>083683999816</t>
  </si>
  <si>
    <t>00083683999816</t>
  </si>
  <si>
    <t>083683999748</t>
  </si>
  <si>
    <t>00083683999748</t>
  </si>
  <si>
    <t>083683999731</t>
  </si>
  <si>
    <t>00083683999731</t>
  </si>
  <si>
    <t>083683999724</t>
  </si>
  <si>
    <t>00083683999724</t>
  </si>
  <si>
    <t>083683999717</t>
  </si>
  <si>
    <t>00083683999717</t>
  </si>
  <si>
    <t>083683999960</t>
  </si>
  <si>
    <t>00083683999960</t>
  </si>
  <si>
    <t>UPC</t>
  </si>
  <si>
    <t>CASE UPC</t>
  </si>
  <si>
    <t>Quantity Per Case</t>
  </si>
  <si>
    <t>BRK-BPFC-GRO</t>
  </si>
  <si>
    <t>Protection First Class, ORIGINAL - GUN RAG</t>
  </si>
  <si>
    <t>BRK-BPFC-GWO</t>
  </si>
  <si>
    <t>Protection First Class, ORIGINAL - GUN WIPE</t>
  </si>
  <si>
    <t>BRK-BPFC-OB4</t>
  </si>
  <si>
    <t>Protection First Class,ORIGINAL - 4 oz. SQUEEZE GUN OIL</t>
  </si>
  <si>
    <t>Protection First Class, EARTH SCENTED - 4 oz.SQUEEZE GUN OIL</t>
  </si>
  <si>
    <t>Protection First Class, PINE SCENTED - 4 oz. SQUEEZE GUN OIL</t>
  </si>
  <si>
    <t>BPFC-OB4</t>
  </si>
  <si>
    <t>083683999915</t>
  </si>
  <si>
    <t>00083683999915</t>
  </si>
  <si>
    <t>BPFC-GRO</t>
  </si>
  <si>
    <t>083683999984</t>
  </si>
  <si>
    <t>00083683999984</t>
  </si>
  <si>
    <t>BPFC-GWO</t>
  </si>
  <si>
    <t>083683999991</t>
  </si>
  <si>
    <t>00083683999991</t>
  </si>
  <si>
    <t>CASE PER PALLET</t>
  </si>
  <si>
    <t>BRK-B101-50</t>
  </si>
  <si>
    <r>
      <t xml:space="preserve">Gum Cutter </t>
    </r>
    <r>
      <rPr>
        <b/>
        <sz val="11"/>
        <color theme="1"/>
        <rFont val="Calibri"/>
        <family val="2"/>
        <scheme val="minor"/>
      </rPr>
      <t>MULTI-STATE</t>
    </r>
    <r>
      <rPr>
        <sz val="11"/>
        <color theme="1"/>
        <rFont val="Calibri"/>
        <family val="2"/>
        <scheme val="minor"/>
      </rPr>
      <t>, Aerosol 13 Oz, 12/cs</t>
    </r>
  </si>
  <si>
    <t>BRK-BPFC-PROSYS25</t>
  </si>
  <si>
    <t>BRK-BPFC-PROSYS5</t>
  </si>
  <si>
    <t>BRK-BPFC-PROGUN</t>
  </si>
  <si>
    <t>Protection First Class Pro Undercoating System: 5 Gallon</t>
  </si>
  <si>
    <t>Protection First Class Pro Undercoating System: PRO GUN</t>
  </si>
  <si>
    <t>Protection First Class Pro Undercoating System: 2.5 Gallon</t>
  </si>
  <si>
    <t>083683099912</t>
  </si>
  <si>
    <t>B1</t>
  </si>
  <si>
    <t>00010</t>
  </si>
  <si>
    <t>08368300010</t>
  </si>
  <si>
    <t>083683000109</t>
  </si>
  <si>
    <t>00083683000109</t>
  </si>
  <si>
    <t>B12</t>
  </si>
  <si>
    <t>00012</t>
  </si>
  <si>
    <t>08368300012</t>
  </si>
  <si>
    <t>083683000123</t>
  </si>
  <si>
    <t>00083683000123</t>
  </si>
  <si>
    <t>B2</t>
  </si>
  <si>
    <t>00020</t>
  </si>
  <si>
    <t>08368300020</t>
  </si>
  <si>
    <t>083683000208</t>
  </si>
  <si>
    <t>00083683000208</t>
  </si>
  <si>
    <t>B3</t>
  </si>
  <si>
    <t>00030</t>
  </si>
  <si>
    <t>08368300030</t>
  </si>
  <si>
    <t>083683000307</t>
  </si>
  <si>
    <t>00083683000307</t>
  </si>
  <si>
    <t>B3A</t>
  </si>
  <si>
    <t>00032</t>
  </si>
  <si>
    <t>08368300032</t>
  </si>
  <si>
    <t>083683000321</t>
  </si>
  <si>
    <t>00083683000321</t>
  </si>
  <si>
    <t>B3C</t>
  </si>
  <si>
    <t>00033</t>
  </si>
  <si>
    <t>08368300033</t>
  </si>
  <si>
    <t>083683000338</t>
  </si>
  <si>
    <t>00083683000338</t>
  </si>
  <si>
    <t>B4</t>
  </si>
  <si>
    <t>00040</t>
  </si>
  <si>
    <t>08368300040</t>
  </si>
  <si>
    <t>083683000406</t>
  </si>
  <si>
    <t>00083683000406</t>
  </si>
  <si>
    <t>B4A</t>
  </si>
  <si>
    <t>00042</t>
  </si>
  <si>
    <t>08368300042</t>
  </si>
  <si>
    <t>083683000420</t>
  </si>
  <si>
    <t>00083683000420</t>
  </si>
  <si>
    <t>B4C</t>
  </si>
  <si>
    <t>00043</t>
  </si>
  <si>
    <t>08368300043</t>
  </si>
  <si>
    <t>083683000437</t>
  </si>
  <si>
    <t>00083683000437</t>
  </si>
  <si>
    <t>B5</t>
  </si>
  <si>
    <t>00050</t>
  </si>
  <si>
    <t>08368300050</t>
  </si>
  <si>
    <t>083683000505</t>
  </si>
  <si>
    <t>00083683000505</t>
  </si>
  <si>
    <t>B5A</t>
  </si>
  <si>
    <t>00052</t>
  </si>
  <si>
    <t>08368300052</t>
  </si>
  <si>
    <t>083683000529</t>
  </si>
  <si>
    <t>00083683000529</t>
  </si>
  <si>
    <t>B5C</t>
  </si>
  <si>
    <t>00053</t>
  </si>
  <si>
    <t>08368300053</t>
  </si>
  <si>
    <t>083683000536</t>
  </si>
  <si>
    <t>00083683000536</t>
  </si>
  <si>
    <t>B6</t>
  </si>
  <si>
    <t>00060</t>
  </si>
  <si>
    <t>08368300060</t>
  </si>
  <si>
    <t>083683000604</t>
  </si>
  <si>
    <t>00083683000604</t>
  </si>
  <si>
    <t>B8</t>
  </si>
  <si>
    <t>00080</t>
  </si>
  <si>
    <t>08368300080</t>
  </si>
  <si>
    <t>083683000802</t>
  </si>
  <si>
    <t>00083683000802</t>
  </si>
  <si>
    <t>B9</t>
  </si>
  <si>
    <t>00090</t>
  </si>
  <si>
    <t>08368300090</t>
  </si>
  <si>
    <t>083683000901</t>
  </si>
  <si>
    <t>00083683000901</t>
  </si>
  <si>
    <t>B101</t>
  </si>
  <si>
    <t>00101</t>
  </si>
  <si>
    <t>08368300101</t>
  </si>
  <si>
    <t>083683001014</t>
  </si>
  <si>
    <t>00083683001014</t>
  </si>
  <si>
    <t>B113</t>
  </si>
  <si>
    <t>00113</t>
  </si>
  <si>
    <t>08368300113</t>
  </si>
  <si>
    <t>083683001137</t>
  </si>
  <si>
    <t>00083683001137</t>
  </si>
  <si>
    <t>B150</t>
  </si>
  <si>
    <t>00150</t>
  </si>
  <si>
    <t>08368300150</t>
  </si>
  <si>
    <t>083683001502</t>
  </si>
  <si>
    <t>00083683001502</t>
  </si>
  <si>
    <t>B155</t>
  </si>
  <si>
    <t>00155</t>
  </si>
  <si>
    <t>08368300155</t>
  </si>
  <si>
    <t>083683001557</t>
  </si>
  <si>
    <t>00083683001557</t>
  </si>
  <si>
    <t>B200</t>
  </si>
  <si>
    <t>00200</t>
  </si>
  <si>
    <t>08368300200</t>
  </si>
  <si>
    <t>083683002004</t>
  </si>
  <si>
    <t>00083683002004</t>
  </si>
  <si>
    <t>B202</t>
  </si>
  <si>
    <t>00202</t>
  </si>
  <si>
    <t>08368300202</t>
  </si>
  <si>
    <t>083683002028</t>
  </si>
  <si>
    <t>00083683002028</t>
  </si>
  <si>
    <t>B240</t>
  </si>
  <si>
    <t>00240</t>
  </si>
  <si>
    <t>08368300240</t>
  </si>
  <si>
    <t>083683002400</t>
  </si>
  <si>
    <t>00083683002400</t>
  </si>
  <si>
    <t>B303</t>
  </si>
  <si>
    <t>00303</t>
  </si>
  <si>
    <t>08368300303</t>
  </si>
  <si>
    <t>083683003032</t>
  </si>
  <si>
    <t>00083683003032</t>
  </si>
  <si>
    <t>B313</t>
  </si>
  <si>
    <t>00313</t>
  </si>
  <si>
    <t>08368300313</t>
  </si>
  <si>
    <t>083683003131</t>
  </si>
  <si>
    <t>00083683003131</t>
  </si>
  <si>
    <t>B350</t>
  </si>
  <si>
    <t>00350</t>
  </si>
  <si>
    <t>08368300350</t>
  </si>
  <si>
    <t>083683003506</t>
  </si>
  <si>
    <t>00083683003506</t>
  </si>
  <si>
    <t>B404</t>
  </si>
  <si>
    <t>00404</t>
  </si>
  <si>
    <t>08368300404</t>
  </si>
  <si>
    <t>083683004046</t>
  </si>
  <si>
    <t>00083683004046</t>
  </si>
  <si>
    <t>B505</t>
  </si>
  <si>
    <t>00505</t>
  </si>
  <si>
    <t>08368300505</t>
  </si>
  <si>
    <t>083683005050</t>
  </si>
  <si>
    <t>00083683005050</t>
  </si>
  <si>
    <t>B800</t>
  </si>
  <si>
    <t>00800</t>
  </si>
  <si>
    <t>08368300800</t>
  </si>
  <si>
    <t>083683008006</t>
  </si>
  <si>
    <t>00083683008006</t>
  </si>
  <si>
    <t>B900</t>
  </si>
  <si>
    <t>00900</t>
  </si>
  <si>
    <t>08368300900</t>
  </si>
  <si>
    <t>083683009003</t>
  </si>
  <si>
    <t>00083683009003</t>
  </si>
  <si>
    <t>B901</t>
  </si>
  <si>
    <t>00901</t>
  </si>
  <si>
    <t>08368300901</t>
  </si>
  <si>
    <t>083683009010</t>
  </si>
  <si>
    <t>00083683009010</t>
  </si>
  <si>
    <t>B999</t>
  </si>
  <si>
    <t>00999</t>
  </si>
  <si>
    <t>08368300999</t>
  </si>
  <si>
    <t>083683009997</t>
  </si>
  <si>
    <t>00083683009997</t>
  </si>
  <si>
    <t>B1100</t>
  </si>
  <si>
    <t>01100</t>
  </si>
  <si>
    <t>08368301100</t>
  </si>
  <si>
    <t>083683011006</t>
  </si>
  <si>
    <t>00083683011006</t>
  </si>
  <si>
    <t>B1200</t>
  </si>
  <si>
    <t>01200</t>
  </si>
  <si>
    <t>08368301200</t>
  </si>
  <si>
    <t>083683012003</t>
  </si>
  <si>
    <t>00083683012003</t>
  </si>
  <si>
    <t>B1400</t>
  </si>
  <si>
    <t>01400</t>
  </si>
  <si>
    <t>08368301400</t>
  </si>
  <si>
    <t>083683014007</t>
  </si>
  <si>
    <t>00083683014007</t>
  </si>
  <si>
    <t>B1401</t>
  </si>
  <si>
    <t>01401</t>
  </si>
  <si>
    <t>08368301401</t>
  </si>
  <si>
    <t>083683014014</t>
  </si>
  <si>
    <t>00083683014014</t>
  </si>
  <si>
    <t>B1402</t>
  </si>
  <si>
    <t>01402</t>
  </si>
  <si>
    <t>08368301402</t>
  </si>
  <si>
    <t>083683014021</t>
  </si>
  <si>
    <t>00083683014021</t>
  </si>
  <si>
    <t>B1402M</t>
  </si>
  <si>
    <t>B1405</t>
  </si>
  <si>
    <t>01405</t>
  </si>
  <si>
    <t>08368301405</t>
  </si>
  <si>
    <t>083683014052</t>
  </si>
  <si>
    <t>00083683014052</t>
  </si>
  <si>
    <t>B1500</t>
  </si>
  <si>
    <t>01500</t>
  </si>
  <si>
    <t>08368301500</t>
  </si>
  <si>
    <t>083683015004</t>
  </si>
  <si>
    <t>00083683015004</t>
  </si>
  <si>
    <t>B1501</t>
  </si>
  <si>
    <t>01501</t>
  </si>
  <si>
    <t>08368301501</t>
  </si>
  <si>
    <t>083683015011</t>
  </si>
  <si>
    <t>00083683015011</t>
  </si>
  <si>
    <t>B1502</t>
  </si>
  <si>
    <t>01502</t>
  </si>
  <si>
    <t>08368301502</t>
  </si>
  <si>
    <t>083683015028</t>
  </si>
  <si>
    <t>00083683015028</t>
  </si>
  <si>
    <t>B1505</t>
  </si>
  <si>
    <t>01505</t>
  </si>
  <si>
    <t>08368301505</t>
  </si>
  <si>
    <t>083683015059</t>
  </si>
  <si>
    <t>00083683015059</t>
  </si>
  <si>
    <t>B1650</t>
  </si>
  <si>
    <t>01650</t>
  </si>
  <si>
    <t>08368301650</t>
  </si>
  <si>
    <t>083683016506</t>
  </si>
  <si>
    <t>00083683016506</t>
  </si>
  <si>
    <t>B1651</t>
  </si>
  <si>
    <t>01651</t>
  </si>
  <si>
    <t>08368301651</t>
  </si>
  <si>
    <t>083683016513</t>
  </si>
  <si>
    <t>00083683016513</t>
  </si>
  <si>
    <t>B1652</t>
  </si>
  <si>
    <t>01652</t>
  </si>
  <si>
    <t>08368301652</t>
  </si>
  <si>
    <t>083683016520</t>
  </si>
  <si>
    <t>00083683016520</t>
  </si>
  <si>
    <t>B1700</t>
  </si>
  <si>
    <t>01700</t>
  </si>
  <si>
    <t>08368301700</t>
  </si>
  <si>
    <t>083683017008</t>
  </si>
  <si>
    <t>00083683017008</t>
  </si>
  <si>
    <t>B1705</t>
  </si>
  <si>
    <t>01705</t>
  </si>
  <si>
    <t>08368301705</t>
  </si>
  <si>
    <t>083683017053</t>
  </si>
  <si>
    <t>00083683017053</t>
  </si>
  <si>
    <t>B1724</t>
  </si>
  <si>
    <t>01724</t>
  </si>
  <si>
    <t>08368301724</t>
  </si>
  <si>
    <t>083683017244</t>
  </si>
  <si>
    <t>00083683017244</t>
  </si>
  <si>
    <t>B1724-SD</t>
  </si>
  <si>
    <t>01772</t>
  </si>
  <si>
    <t>08368301772</t>
  </si>
  <si>
    <t>083683017725</t>
  </si>
  <si>
    <t>00083683017725</t>
  </si>
  <si>
    <t>B1705-SD</t>
  </si>
  <si>
    <t>01773</t>
  </si>
  <si>
    <t>08368301773</t>
  </si>
  <si>
    <t>083683017732</t>
  </si>
  <si>
    <t>00083683017732</t>
  </si>
  <si>
    <t>B1800</t>
  </si>
  <si>
    <t>01800</t>
  </si>
  <si>
    <t>08368301800</t>
  </si>
  <si>
    <t>083683018005</t>
  </si>
  <si>
    <t>00083683018005</t>
  </si>
  <si>
    <t>B1900</t>
  </si>
  <si>
    <t>01900</t>
  </si>
  <si>
    <t>08368301900</t>
  </si>
  <si>
    <t>083683019002</t>
  </si>
  <si>
    <t>00083683019002</t>
  </si>
  <si>
    <t>B1905</t>
  </si>
  <si>
    <t>01905</t>
  </si>
  <si>
    <t>08368301905</t>
  </si>
  <si>
    <t>083683019057</t>
  </si>
  <si>
    <t>00083683019057</t>
  </si>
  <si>
    <t>B1912</t>
  </si>
  <si>
    <t>01912</t>
  </si>
  <si>
    <t>08368301912</t>
  </si>
  <si>
    <t>083683019125</t>
  </si>
  <si>
    <t>00083683019125</t>
  </si>
  <si>
    <t>B2000</t>
  </si>
  <si>
    <t>02000</t>
  </si>
  <si>
    <t>08368302000</t>
  </si>
  <si>
    <t>083683020008</t>
  </si>
  <si>
    <t>00083683020008</t>
  </si>
  <si>
    <t>B2001</t>
  </si>
  <si>
    <t>02001</t>
  </si>
  <si>
    <t>08368302001</t>
  </si>
  <si>
    <t>083683020015</t>
  </si>
  <si>
    <t>00083683020015</t>
  </si>
  <si>
    <t>B2101</t>
  </si>
  <si>
    <t>02101</t>
  </si>
  <si>
    <t>08368302101</t>
  </si>
  <si>
    <t>083683021012</t>
  </si>
  <si>
    <t>00083683021012</t>
  </si>
  <si>
    <t>B2200</t>
  </si>
  <si>
    <t>02200</t>
  </si>
  <si>
    <t>08368302200</t>
  </si>
  <si>
    <t>083683022002</t>
  </si>
  <si>
    <t>00083683022002</t>
  </si>
  <si>
    <t>B2400</t>
  </si>
  <si>
    <t>02400</t>
  </si>
  <si>
    <t>08368302400</t>
  </si>
  <si>
    <t>083683024006</t>
  </si>
  <si>
    <t>00083683024006</t>
  </si>
  <si>
    <t>B2412</t>
  </si>
  <si>
    <t>02412</t>
  </si>
  <si>
    <t>08368302412</t>
  </si>
  <si>
    <t>083683024129</t>
  </si>
  <si>
    <t>00083683024129</t>
  </si>
  <si>
    <t>B2510</t>
  </si>
  <si>
    <t>02510</t>
  </si>
  <si>
    <t>08368302510</t>
  </si>
  <si>
    <t>083683025102</t>
  </si>
  <si>
    <t>00083683025102</t>
  </si>
  <si>
    <t>B2520</t>
  </si>
  <si>
    <t>02520</t>
  </si>
  <si>
    <t>08368302520</t>
  </si>
  <si>
    <t>083683025201</t>
  </si>
  <si>
    <t>00083683025201</t>
  </si>
  <si>
    <t>B2600</t>
  </si>
  <si>
    <t>02600</t>
  </si>
  <si>
    <t>08368302600</t>
  </si>
  <si>
    <t>083683026000</t>
  </si>
  <si>
    <t>00083683026000</t>
  </si>
  <si>
    <t>B2700</t>
  </si>
  <si>
    <t>02700</t>
  </si>
  <si>
    <t>08368302700</t>
  </si>
  <si>
    <t>083683027007</t>
  </si>
  <si>
    <t>00083683027007</t>
  </si>
  <si>
    <t>B2900</t>
  </si>
  <si>
    <t>02900</t>
  </si>
  <si>
    <t>08368302900</t>
  </si>
  <si>
    <t>083683029001</t>
  </si>
  <si>
    <t>00083683029001</t>
  </si>
  <si>
    <t>B2901</t>
  </si>
  <si>
    <t>02901</t>
  </si>
  <si>
    <t>08368302901</t>
  </si>
  <si>
    <t>083683029018</t>
  </si>
  <si>
    <t>00083683029018</t>
  </si>
  <si>
    <t>B2902</t>
  </si>
  <si>
    <t>02902</t>
  </si>
  <si>
    <t>08368302902</t>
  </si>
  <si>
    <t>083683029025</t>
  </si>
  <si>
    <t>00083683029025</t>
  </si>
  <si>
    <t>B2905</t>
  </si>
  <si>
    <t>02905</t>
  </si>
  <si>
    <t>08368302905</t>
  </si>
  <si>
    <t>083683029056</t>
  </si>
  <si>
    <t>00083683029056</t>
  </si>
  <si>
    <t>B3000</t>
  </si>
  <si>
    <t>03000</t>
  </si>
  <si>
    <t>08368303000</t>
  </si>
  <si>
    <t>083683030007</t>
  </si>
  <si>
    <t>00083683030007</t>
  </si>
  <si>
    <t>B3031</t>
  </si>
  <si>
    <t>03031</t>
  </si>
  <si>
    <t>08368303031</t>
  </si>
  <si>
    <t>083683030311</t>
  </si>
  <si>
    <t>00083683030311</t>
  </si>
  <si>
    <t>B3100</t>
  </si>
  <si>
    <t>03100</t>
  </si>
  <si>
    <t>08368303100</t>
  </si>
  <si>
    <t>083683031004</t>
  </si>
  <si>
    <t>00083683031004</t>
  </si>
  <si>
    <t>B3200</t>
  </si>
  <si>
    <t>03200</t>
  </si>
  <si>
    <t>08368303200</t>
  </si>
  <si>
    <t>083683032001</t>
  </si>
  <si>
    <t>00083683032001</t>
  </si>
  <si>
    <t>B3205</t>
  </si>
  <si>
    <t>03205</t>
  </si>
  <si>
    <t>08368303205</t>
  </si>
  <si>
    <t>083683032056</t>
  </si>
  <si>
    <t>00083683032056</t>
  </si>
  <si>
    <t>B3220</t>
  </si>
  <si>
    <t>03220</t>
  </si>
  <si>
    <t>08368303220</t>
  </si>
  <si>
    <t>083683032209</t>
  </si>
  <si>
    <t>00083683032209</t>
  </si>
  <si>
    <t>B3500</t>
  </si>
  <si>
    <t>03500</t>
  </si>
  <si>
    <t>08368303500</t>
  </si>
  <si>
    <t>083683035002</t>
  </si>
  <si>
    <t>00083683035002</t>
  </si>
  <si>
    <t>B3505</t>
  </si>
  <si>
    <t>03505</t>
  </si>
  <si>
    <t>08368303505</t>
  </si>
  <si>
    <t>083683035057</t>
  </si>
  <si>
    <t>00083683035057</t>
  </si>
  <si>
    <t>B3600</t>
  </si>
  <si>
    <t>03600</t>
  </si>
  <si>
    <t>08368303600</t>
  </si>
  <si>
    <t>083683036009</t>
  </si>
  <si>
    <t>00083683036009</t>
  </si>
  <si>
    <t>B3900</t>
  </si>
  <si>
    <t>03900</t>
  </si>
  <si>
    <t>08368303900</t>
  </si>
  <si>
    <t>083683039000</t>
  </si>
  <si>
    <t>00083683039000</t>
  </si>
  <si>
    <t>B4000</t>
  </si>
  <si>
    <t>04000</t>
  </si>
  <si>
    <t>08368304000</t>
  </si>
  <si>
    <t>083683040006</t>
  </si>
  <si>
    <t>00083683040006</t>
  </si>
  <si>
    <t>B4001</t>
  </si>
  <si>
    <t>04001</t>
  </si>
  <si>
    <t>08368304001</t>
  </si>
  <si>
    <t>083683040013</t>
  </si>
  <si>
    <t>00083683040013</t>
  </si>
  <si>
    <t>B4004CH</t>
  </si>
  <si>
    <t>04004</t>
  </si>
  <si>
    <t>08368304004</t>
  </si>
  <si>
    <t>083683040044</t>
  </si>
  <si>
    <t>00083683040044</t>
  </si>
  <si>
    <t>B4000CH</t>
  </si>
  <si>
    <t>04090</t>
  </si>
  <si>
    <t>08368304090</t>
  </si>
  <si>
    <t>083683040907</t>
  </si>
  <si>
    <t>00083683040907</t>
  </si>
  <si>
    <t>B4001CH</t>
  </si>
  <si>
    <t>04091</t>
  </si>
  <si>
    <t>08368304091</t>
  </si>
  <si>
    <t>083683040914</t>
  </si>
  <si>
    <t>00083683040914</t>
  </si>
  <si>
    <t>B4100</t>
  </si>
  <si>
    <t>04100</t>
  </si>
  <si>
    <t>08368304100</t>
  </si>
  <si>
    <t>083683041003</t>
  </si>
  <si>
    <t>00083683041003</t>
  </si>
  <si>
    <t>B4300</t>
  </si>
  <si>
    <t>04300</t>
  </si>
  <si>
    <t>08368304300</t>
  </si>
  <si>
    <t>083683043007</t>
  </si>
  <si>
    <t>00083683043007</t>
  </si>
  <si>
    <t>B5055</t>
  </si>
  <si>
    <t>05055</t>
  </si>
  <si>
    <t>08368305055</t>
  </si>
  <si>
    <t>083683050555</t>
  </si>
  <si>
    <t>00083683050555</t>
  </si>
  <si>
    <t>B5340</t>
  </si>
  <si>
    <t>05340</t>
  </si>
  <si>
    <t>08368305340</t>
  </si>
  <si>
    <t>083683053402</t>
  </si>
  <si>
    <t>00083683053402</t>
  </si>
  <si>
    <t>B5540</t>
  </si>
  <si>
    <t>05540</t>
  </si>
  <si>
    <t>08368305540</t>
  </si>
  <si>
    <t>083683055406</t>
  </si>
  <si>
    <t>00083683055406</t>
  </si>
  <si>
    <t>B5902</t>
  </si>
  <si>
    <t>05902</t>
  </si>
  <si>
    <t>08368305902</t>
  </si>
  <si>
    <t>083683059022</t>
  </si>
  <si>
    <t>00083683059022</t>
  </si>
  <si>
    <t>B-LEAD</t>
  </si>
  <si>
    <t>09188</t>
  </si>
  <si>
    <t>08368309188</t>
  </si>
  <si>
    <t>083683091886</t>
  </si>
  <si>
    <t>00083683091886</t>
  </si>
  <si>
    <t>B-LEAD1</t>
  </si>
  <si>
    <t>09189</t>
  </si>
  <si>
    <t>08368309189</t>
  </si>
  <si>
    <t>083683091893</t>
  </si>
  <si>
    <t>00083683091893</t>
  </si>
  <si>
    <t>B-LEAD05</t>
  </si>
  <si>
    <t>09190</t>
  </si>
  <si>
    <t>08368309190</t>
  </si>
  <si>
    <t>083683091909</t>
  </si>
  <si>
    <t>00083683091909</t>
  </si>
  <si>
    <t>09200</t>
  </si>
  <si>
    <t>08368309200</t>
  </si>
  <si>
    <t>083683092005</t>
  </si>
  <si>
    <t>00083683092005</t>
  </si>
  <si>
    <t>PLUG</t>
  </si>
  <si>
    <t>09990</t>
  </si>
  <si>
    <t>08368309990</t>
  </si>
  <si>
    <t>083683099905</t>
  </si>
  <si>
    <t>00083683099905</t>
  </si>
  <si>
    <t>BPFC-PROGUN</t>
  </si>
  <si>
    <t>09991</t>
  </si>
  <si>
    <t>08368309991</t>
  </si>
  <si>
    <t>00083683099912</t>
  </si>
  <si>
    <t>BPFC-PROSYS25</t>
  </si>
  <si>
    <t>09992</t>
  </si>
  <si>
    <t>08368309992</t>
  </si>
  <si>
    <t>083683099929</t>
  </si>
  <si>
    <t>00083683099929</t>
  </si>
  <si>
    <t>BPFC-PROSYS5</t>
  </si>
  <si>
    <t>09995</t>
  </si>
  <si>
    <t>08368309995</t>
  </si>
  <si>
    <t>083683099950</t>
  </si>
  <si>
    <t>00083683099950</t>
  </si>
  <si>
    <t>BPFC-Disp</t>
  </si>
  <si>
    <t>09997</t>
  </si>
  <si>
    <t>08368309997</t>
  </si>
  <si>
    <t>083683099974</t>
  </si>
  <si>
    <t>00083683099974</t>
  </si>
  <si>
    <t>BPFC-UKIT</t>
  </si>
  <si>
    <t>09998</t>
  </si>
  <si>
    <t>08368309998</t>
  </si>
  <si>
    <t>083683099981</t>
  </si>
  <si>
    <t>00083683099981</t>
  </si>
  <si>
    <t>BPFC-DIYKIT</t>
  </si>
  <si>
    <t>09999</t>
  </si>
  <si>
    <t>08368309999</t>
  </si>
  <si>
    <t>083683099998</t>
  </si>
  <si>
    <t>00083683099998</t>
  </si>
  <si>
    <t>BPFC-GUN</t>
  </si>
  <si>
    <t>10000</t>
  </si>
  <si>
    <t>08368310000</t>
  </si>
  <si>
    <t>083683100007</t>
  </si>
  <si>
    <t>00083683100007</t>
  </si>
  <si>
    <t>BPFC-WAND</t>
  </si>
  <si>
    <t>10001</t>
  </si>
  <si>
    <t>08368310001</t>
  </si>
  <si>
    <t>083683100014</t>
  </si>
  <si>
    <t>00083683100014</t>
  </si>
  <si>
    <t>B101-50</t>
  </si>
  <si>
    <t>Gum Cutter MULTI-STATE, Aerosol 13 Oz, 12/cs</t>
  </si>
  <si>
    <t>10150</t>
  </si>
  <si>
    <t>08368310150</t>
  </si>
  <si>
    <t>083683101509</t>
  </si>
  <si>
    <t>00083683101509</t>
  </si>
  <si>
    <t>B12500</t>
  </si>
  <si>
    <t>12500</t>
  </si>
  <si>
    <t>08368312500</t>
  </si>
  <si>
    <t>083683125000</t>
  </si>
  <si>
    <t>00083683125000</t>
  </si>
  <si>
    <t>B14055</t>
  </si>
  <si>
    <t>14055</t>
  </si>
  <si>
    <t>08368314055</t>
  </si>
  <si>
    <t>083683140553</t>
  </si>
  <si>
    <t>00083683140553</t>
  </si>
  <si>
    <t>B15005</t>
  </si>
  <si>
    <t>15005</t>
  </si>
  <si>
    <t>08368315005</t>
  </si>
  <si>
    <t>083683150057</t>
  </si>
  <si>
    <t>00083683150057</t>
  </si>
  <si>
    <t>B150055</t>
  </si>
  <si>
    <t>15006</t>
  </si>
  <si>
    <t>08368315006</t>
  </si>
  <si>
    <t>083683150064</t>
  </si>
  <si>
    <t>00083683150064</t>
  </si>
  <si>
    <t>B15055</t>
  </si>
  <si>
    <t>15055</t>
  </si>
  <si>
    <t>08368315055</t>
  </si>
  <si>
    <t>083683150552</t>
  </si>
  <si>
    <t>00083683150552</t>
  </si>
  <si>
    <t>B17055</t>
  </si>
  <si>
    <t>17055</t>
  </si>
  <si>
    <t>08368317055</t>
  </si>
  <si>
    <t>083683170550</t>
  </si>
  <si>
    <t>00083683170550</t>
  </si>
  <si>
    <t>B17055-SD</t>
  </si>
  <si>
    <t>17155</t>
  </si>
  <si>
    <t>08368317155</t>
  </si>
  <si>
    <t>083683171557</t>
  </si>
  <si>
    <t>00083683171557</t>
  </si>
  <si>
    <t>B18055</t>
  </si>
  <si>
    <t>18055</t>
  </si>
  <si>
    <t>08368318055</t>
  </si>
  <si>
    <t>083683180559</t>
  </si>
  <si>
    <t>00083683180559</t>
  </si>
  <si>
    <t>B19055</t>
  </si>
  <si>
    <t>19055</t>
  </si>
  <si>
    <t>08368319055</t>
  </si>
  <si>
    <t>083683190558</t>
  </si>
  <si>
    <t>00083683190558</t>
  </si>
  <si>
    <t>B22001</t>
  </si>
  <si>
    <t>22001</t>
  </si>
  <si>
    <t>08368322001</t>
  </si>
  <si>
    <t>083683220019</t>
  </si>
  <si>
    <t>00083683220019</t>
  </si>
  <si>
    <t>B29055</t>
  </si>
  <si>
    <t>29055</t>
  </si>
  <si>
    <t>08368329055</t>
  </si>
  <si>
    <t>083683290555</t>
  </si>
  <si>
    <t>00083683290555</t>
  </si>
  <si>
    <t>B32055</t>
  </si>
  <si>
    <t>32055</t>
  </si>
  <si>
    <t>08368332055</t>
  </si>
  <si>
    <t>083683320559</t>
  </si>
  <si>
    <t>00083683320559</t>
  </si>
  <si>
    <t>B3250</t>
  </si>
  <si>
    <t>32500</t>
  </si>
  <si>
    <t>08368332500</t>
  </si>
  <si>
    <t>083683325004</t>
  </si>
  <si>
    <t>00083683325004</t>
  </si>
  <si>
    <t>B35055</t>
  </si>
  <si>
    <t>35055</t>
  </si>
  <si>
    <t>08368335055</t>
  </si>
  <si>
    <t>083683350556</t>
  </si>
  <si>
    <t>00083683350556</t>
  </si>
  <si>
    <t>B44001</t>
  </si>
  <si>
    <t>44001</t>
  </si>
  <si>
    <t>08368344001</t>
  </si>
  <si>
    <t>083683440011</t>
  </si>
  <si>
    <t>00083683440011</t>
  </si>
  <si>
    <t>B44003</t>
  </si>
  <si>
    <t>44003</t>
  </si>
  <si>
    <t>08368344003</t>
  </si>
  <si>
    <t>083683440035</t>
  </si>
  <si>
    <t>00083683440035</t>
  </si>
  <si>
    <t>B44004</t>
  </si>
  <si>
    <t>44004</t>
  </si>
  <si>
    <t>08368344004</t>
  </si>
  <si>
    <t>083683440042</t>
  </si>
  <si>
    <t>00083683440042</t>
  </si>
  <si>
    <t>B44005</t>
  </si>
  <si>
    <t>44005</t>
  </si>
  <si>
    <t>08368344005</t>
  </si>
  <si>
    <t>083683440059</t>
  </si>
  <si>
    <t>00083683440059</t>
  </si>
  <si>
    <t>B440055</t>
  </si>
  <si>
    <t>44006</t>
  </si>
  <si>
    <t>08368344006</t>
  </si>
  <si>
    <t>083683440066</t>
  </si>
  <si>
    <t>00083683440066</t>
  </si>
  <si>
    <t>B44128</t>
  </si>
  <si>
    <t>44128</t>
  </si>
  <si>
    <t>08368344128</t>
  </si>
  <si>
    <t>083683441285</t>
  </si>
  <si>
    <t>00083683441285</t>
  </si>
  <si>
    <t>B55001</t>
  </si>
  <si>
    <t>55001</t>
  </si>
  <si>
    <t>08368355001</t>
  </si>
  <si>
    <t>083683550017</t>
  </si>
  <si>
    <t>00083683550017</t>
  </si>
  <si>
    <t>B55010</t>
  </si>
  <si>
    <t>55010</t>
  </si>
  <si>
    <t>08368355010</t>
  </si>
  <si>
    <t>083683550109</t>
  </si>
  <si>
    <t>00083683550109</t>
  </si>
  <si>
    <t>B66001</t>
  </si>
  <si>
    <t>66001</t>
  </si>
  <si>
    <t>08368366001</t>
  </si>
  <si>
    <t>083683660013</t>
  </si>
  <si>
    <t>00083683660013</t>
  </si>
  <si>
    <t>B77012</t>
  </si>
  <si>
    <t>77012</t>
  </si>
  <si>
    <t>08368377012</t>
  </si>
  <si>
    <t>083683770125</t>
  </si>
  <si>
    <t>00083683770125</t>
  </si>
  <si>
    <t>80000</t>
  </si>
  <si>
    <t>08368380000</t>
  </si>
  <si>
    <t>083683800006</t>
  </si>
  <si>
    <t>00083683800006</t>
  </si>
  <si>
    <t>BDEF25</t>
  </si>
  <si>
    <t>90001</t>
  </si>
  <si>
    <t>08368390001</t>
  </si>
  <si>
    <t>083683900010</t>
  </si>
  <si>
    <t>00083683900010</t>
  </si>
  <si>
    <t>BDEF55</t>
  </si>
  <si>
    <t>90002</t>
  </si>
  <si>
    <t>08368390002</t>
  </si>
  <si>
    <t>083683900027</t>
  </si>
  <si>
    <t>00083683900027</t>
  </si>
  <si>
    <t>BDEF330</t>
  </si>
  <si>
    <t>90003</t>
  </si>
  <si>
    <t>08368390003</t>
  </si>
  <si>
    <t>083683900034</t>
  </si>
  <si>
    <t>00083683900034</t>
  </si>
  <si>
    <t>BSTD05</t>
  </si>
  <si>
    <t>90995</t>
  </si>
  <si>
    <t>08368390995</t>
  </si>
  <si>
    <t>083683909952</t>
  </si>
  <si>
    <t>00083683909952</t>
  </si>
  <si>
    <t>BSTD055</t>
  </si>
  <si>
    <t>90996</t>
  </si>
  <si>
    <t>08368390996</t>
  </si>
  <si>
    <t>083683909969</t>
  </si>
  <si>
    <t>00083683909969</t>
  </si>
  <si>
    <t>BIPA55</t>
  </si>
  <si>
    <t>90997</t>
  </si>
  <si>
    <t>08368390997</t>
  </si>
  <si>
    <t>083683909976</t>
  </si>
  <si>
    <t>00083683909976</t>
  </si>
  <si>
    <t>BIPA5</t>
  </si>
  <si>
    <t>90998</t>
  </si>
  <si>
    <t>08368390998</t>
  </si>
  <si>
    <t>083683909983</t>
  </si>
  <si>
    <t>00083683909983</t>
  </si>
  <si>
    <t>BIPA</t>
  </si>
  <si>
    <t>90999</t>
  </si>
  <si>
    <t>08368390999</t>
  </si>
  <si>
    <t>083683909990</t>
  </si>
  <si>
    <t>00083683909990</t>
  </si>
  <si>
    <t>BPFC-PB4</t>
  </si>
  <si>
    <t>99971</t>
  </si>
  <si>
    <t>08368399971</t>
  </si>
  <si>
    <t>BPFC-GWP</t>
  </si>
  <si>
    <t>99972</t>
  </si>
  <si>
    <t>08368399972</t>
  </si>
  <si>
    <t>BPFC-GRP</t>
  </si>
  <si>
    <t>99973</t>
  </si>
  <si>
    <t>08368399973</t>
  </si>
  <si>
    <t>BPFC-P4</t>
  </si>
  <si>
    <t>99974</t>
  </si>
  <si>
    <t>08368399974</t>
  </si>
  <si>
    <t>BPFC-EB4</t>
  </si>
  <si>
    <t>99981</t>
  </si>
  <si>
    <t>08368399981</t>
  </si>
  <si>
    <t>BPFC-GWE</t>
  </si>
  <si>
    <t>99982</t>
  </si>
  <si>
    <t>08368399982</t>
  </si>
  <si>
    <t>BPFC-GRE</t>
  </si>
  <si>
    <t>99983</t>
  </si>
  <si>
    <t>08368399983</t>
  </si>
  <si>
    <t>BPFC-E4</t>
  </si>
  <si>
    <t>99984</t>
  </si>
  <si>
    <t>08368399984</t>
  </si>
  <si>
    <t>99991</t>
  </si>
  <si>
    <t>08368399991</t>
  </si>
  <si>
    <t>BPFC-55</t>
  </si>
  <si>
    <t>99992</t>
  </si>
  <si>
    <t>08368399992</t>
  </si>
  <si>
    <t>083683999922</t>
  </si>
  <si>
    <t>00083683999922</t>
  </si>
  <si>
    <t>BPFC-5</t>
  </si>
  <si>
    <t>99993</t>
  </si>
  <si>
    <t>08368399993</t>
  </si>
  <si>
    <t>083683999939</t>
  </si>
  <si>
    <t>00083683999939</t>
  </si>
  <si>
    <t>BPFC-1</t>
  </si>
  <si>
    <t>99994</t>
  </si>
  <si>
    <t>08368399994</t>
  </si>
  <si>
    <t>083683999946</t>
  </si>
  <si>
    <t>00083683999946</t>
  </si>
  <si>
    <t>BPFC-A</t>
  </si>
  <si>
    <t>99995</t>
  </si>
  <si>
    <t>08368399995</t>
  </si>
  <si>
    <t>083683999953</t>
  </si>
  <si>
    <t>00083683999953</t>
  </si>
  <si>
    <t>BPFC-A4</t>
  </si>
  <si>
    <t>99996</t>
  </si>
  <si>
    <t>08368399996</t>
  </si>
  <si>
    <t>BPFC-A12</t>
  </si>
  <si>
    <t>99997</t>
  </si>
  <si>
    <t>08368399997</t>
  </si>
  <si>
    <t>083683999977</t>
  </si>
  <si>
    <t>00083683999977</t>
  </si>
  <si>
    <t>99998</t>
  </si>
  <si>
    <t>08368399998</t>
  </si>
  <si>
    <t>99999</t>
  </si>
  <si>
    <t>08368399999</t>
  </si>
  <si>
    <t>Protection First Class DYE: 2oz</t>
  </si>
  <si>
    <t>BRK-BPFC-DYE2</t>
  </si>
  <si>
    <t>BRK-B-9902</t>
  </si>
  <si>
    <t>BRK-BPFC-DISP1</t>
  </si>
  <si>
    <t>Protection First Class, Outdoors Displays</t>
  </si>
  <si>
    <t>Protection First Class BLACK 55 GAL</t>
  </si>
  <si>
    <t>EURO Power Steering Fluid, 12 Oz, 12/cs</t>
  </si>
  <si>
    <t>EURO Power Steering Fluid, 32 Oz, 12/cs</t>
  </si>
  <si>
    <t>BRK-B1660</t>
  </si>
  <si>
    <t>BRK-B1661</t>
  </si>
  <si>
    <t>BRK-BSALT1</t>
  </si>
  <si>
    <t>BRK-BSALT</t>
  </si>
  <si>
    <t>BRK-BSALT5</t>
  </si>
  <si>
    <t>Instatn Salt Cutter, 32 oz</t>
  </si>
  <si>
    <t xml:space="preserve">Instatn Salt Cutter, 5 Gallon Liquid Conc. </t>
  </si>
  <si>
    <t>BRK-BSALT55</t>
  </si>
  <si>
    <t>BRK-PFCBLK-5</t>
  </si>
  <si>
    <t>BRK-PFCBLK-55</t>
  </si>
  <si>
    <t>Protection First Class BLACK 5 GAL</t>
  </si>
  <si>
    <t>BRK-PFCBLK-1</t>
  </si>
  <si>
    <t>Protection First Class BLACK 1 GAL</t>
  </si>
  <si>
    <t>BRK-BPFC-DYE16</t>
  </si>
  <si>
    <t>Protection First Class DYE: 16oz</t>
  </si>
  <si>
    <t>BRK-BPFC-PROWAND</t>
  </si>
  <si>
    <t>BRK-BPFC-REG</t>
  </si>
  <si>
    <t>AIR REGUALTOR FOR PRO SYSTEMS</t>
  </si>
  <si>
    <t>Protection First Class Undercoating Wand FOR PRO GUN</t>
  </si>
  <si>
    <t xml:space="preserve">Instatn Salt Cutter, 55 Gallon Liquid Conc. </t>
  </si>
  <si>
    <t>BRK-B2201</t>
  </si>
  <si>
    <t>BRK-B2202</t>
  </si>
  <si>
    <t>Rubberized Undercoat, 1 GAL</t>
  </si>
  <si>
    <t>Rubberized Undercoat, PINT</t>
  </si>
  <si>
    <t>BRK-PFCBLK-12</t>
  </si>
  <si>
    <t>Protection First Class BLACK 12 oz.</t>
  </si>
  <si>
    <t>Instatn Salt Cutter Sprayer, 32 oz</t>
  </si>
  <si>
    <t>BRK-BSALT-S</t>
  </si>
  <si>
    <t>BRK-PFCBLK-DIY</t>
  </si>
  <si>
    <t>Protection First Class BLACK DIY KIT</t>
  </si>
  <si>
    <t>BSALT1</t>
  </si>
  <si>
    <t>00902</t>
  </si>
  <si>
    <t>08368300902</t>
  </si>
  <si>
    <t>083683009027</t>
  </si>
  <si>
    <t>00083683009027</t>
  </si>
  <si>
    <t>B1660</t>
  </si>
  <si>
    <t>01660</t>
  </si>
  <si>
    <t>08368301660</t>
  </si>
  <si>
    <t>083683016605</t>
  </si>
  <si>
    <t>00083683016605</t>
  </si>
  <si>
    <t>B1661</t>
  </si>
  <si>
    <t>01661</t>
  </si>
  <si>
    <t>08368301661</t>
  </si>
  <si>
    <t>083683016612</t>
  </si>
  <si>
    <t>00083683016612</t>
  </si>
  <si>
    <t>B2201</t>
  </si>
  <si>
    <t>02201</t>
  </si>
  <si>
    <t>08368302201</t>
  </si>
  <si>
    <t>083683022019</t>
  </si>
  <si>
    <t>00083683022019</t>
  </si>
  <si>
    <t>B2202</t>
  </si>
  <si>
    <t>02202</t>
  </si>
  <si>
    <t>08368302202</t>
  </si>
  <si>
    <t>083683022026</t>
  </si>
  <si>
    <t>00083683022026</t>
  </si>
  <si>
    <t>B-9902</t>
  </si>
  <si>
    <t>BSALT</t>
  </si>
  <si>
    <t>09900</t>
  </si>
  <si>
    <t>08368309900</t>
  </si>
  <si>
    <t>083683099004</t>
  </si>
  <si>
    <t>00083683099004</t>
  </si>
  <si>
    <t>BSALT-S</t>
  </si>
  <si>
    <t>09901</t>
  </si>
  <si>
    <t>08368309901</t>
  </si>
  <si>
    <t>083683099011</t>
  </si>
  <si>
    <t>00083683099011</t>
  </si>
  <si>
    <t>BSALT5</t>
  </si>
  <si>
    <t>09903</t>
  </si>
  <si>
    <t>08368309903</t>
  </si>
  <si>
    <t>083683099035</t>
  </si>
  <si>
    <t>00083683099035</t>
  </si>
  <si>
    <t>BSALT55</t>
  </si>
  <si>
    <t>09904</t>
  </si>
  <si>
    <t>08368309904</t>
  </si>
  <si>
    <t>083683099042</t>
  </si>
  <si>
    <t>00083683099042</t>
  </si>
  <si>
    <t>PFCBLK-5</t>
  </si>
  <si>
    <t>09980</t>
  </si>
  <si>
    <t>08368309980</t>
  </si>
  <si>
    <t>083683099806</t>
  </si>
  <si>
    <t>00083683099806</t>
  </si>
  <si>
    <t>PFCBLK-55</t>
  </si>
  <si>
    <t>09981</t>
  </si>
  <si>
    <t>08368309981</t>
  </si>
  <si>
    <t>083683099813</t>
  </si>
  <si>
    <t>00083683099813</t>
  </si>
  <si>
    <t>PFCBLK-1</t>
  </si>
  <si>
    <t>09982</t>
  </si>
  <si>
    <t>08368309982</t>
  </si>
  <si>
    <t>083683099820</t>
  </si>
  <si>
    <t>00083683099820</t>
  </si>
  <si>
    <t>PFCBLK-12</t>
  </si>
  <si>
    <t>09983</t>
  </si>
  <si>
    <t>08368309983</t>
  </si>
  <si>
    <t>083683099837</t>
  </si>
  <si>
    <t>00083683099837</t>
  </si>
  <si>
    <t>PFCBLK-DIY</t>
  </si>
  <si>
    <t>09984</t>
  </si>
  <si>
    <t>08368309984</t>
  </si>
  <si>
    <t>083683099844</t>
  </si>
  <si>
    <t>00083683099844</t>
  </si>
  <si>
    <t>BPFC-DYE2</t>
  </si>
  <si>
    <t>09993</t>
  </si>
  <si>
    <t>08368309993</t>
  </si>
  <si>
    <t>083683099936</t>
  </si>
  <si>
    <t>00083683099936</t>
  </si>
  <si>
    <t>BPFC-DYE16</t>
  </si>
  <si>
    <t>09996</t>
  </si>
  <si>
    <t>08368309996</t>
  </si>
  <si>
    <t>083683099967</t>
  </si>
  <si>
    <t>00083683099967</t>
  </si>
  <si>
    <t>BPFC-PROWAND</t>
  </si>
  <si>
    <t>BPFC-REG</t>
  </si>
  <si>
    <t>10010</t>
  </si>
  <si>
    <t>08368310010</t>
  </si>
  <si>
    <t>083683100106</t>
  </si>
  <si>
    <t>00083683100106</t>
  </si>
  <si>
    <t>10011</t>
  </si>
  <si>
    <t>08368310011</t>
  </si>
  <si>
    <t>083683100113</t>
  </si>
  <si>
    <t>00083683100113</t>
  </si>
  <si>
    <t>BPFC-DISP1</t>
  </si>
  <si>
    <t>99960</t>
  </si>
  <si>
    <t>08368399960</t>
  </si>
  <si>
    <t>083683999601</t>
  </si>
  <si>
    <t>00083683999601</t>
  </si>
  <si>
    <t>BRK-BPFC-DYE</t>
  </si>
  <si>
    <t>BRK-BPFC-GUNBOTTLE</t>
  </si>
  <si>
    <t>BPFC-PROSYSHOSE</t>
  </si>
  <si>
    <t>BPFC-PROSYSHOSEL</t>
  </si>
  <si>
    <t>BPFC-PROSYS5GAS</t>
  </si>
  <si>
    <t>BPFC-BOTTLE</t>
  </si>
  <si>
    <t>B1805</t>
  </si>
  <si>
    <t>B55055</t>
  </si>
  <si>
    <t>083683100021</t>
  </si>
  <si>
    <t>Instant Salt Cutter, 1 Gallon Liquid Conc. 4/cs.</t>
  </si>
  <si>
    <t>BRK-BPFC-PROSYSGUN</t>
  </si>
  <si>
    <t>BRK-BPFC-PROSYSHOSE</t>
  </si>
  <si>
    <t>BRK-BPFC-PROSYSHOSEL</t>
  </si>
  <si>
    <t>BRK-BPFC-PROSYS5GAS</t>
  </si>
  <si>
    <t>BRK-BPFC-BOTTLE</t>
  </si>
  <si>
    <t>083683100120</t>
  </si>
  <si>
    <t>083683009034</t>
  </si>
  <si>
    <t>083683100137</t>
  </si>
  <si>
    <t>083683100144</t>
  </si>
  <si>
    <t>083683100151</t>
  </si>
  <si>
    <t>083683100038</t>
  </si>
  <si>
    <t>BRK-B1805</t>
  </si>
  <si>
    <t>Airline Anti-freeze 5 Gal. Pail</t>
  </si>
  <si>
    <t>083683018050</t>
  </si>
  <si>
    <t>BRK-B55055</t>
  </si>
  <si>
    <t>Oasis Pre-Mix Washer Fluid, 55 Gal. Drum</t>
  </si>
  <si>
    <t>083683550550</t>
  </si>
  <si>
    <t>BRK-BSTD</t>
  </si>
  <si>
    <t>Stoddard Solvent</t>
  </si>
  <si>
    <t>083683909945</t>
  </si>
  <si>
    <t>BPFC-DYE</t>
  </si>
  <si>
    <t>00903</t>
  </si>
  <si>
    <t>08368300903</t>
  </si>
  <si>
    <t>00083683009034</t>
  </si>
  <si>
    <t>01805</t>
  </si>
  <si>
    <t>08368301805</t>
  </si>
  <si>
    <t>00083683018050</t>
  </si>
  <si>
    <t>BPFC-GUNBOTTLE</t>
  </si>
  <si>
    <t>10002</t>
  </si>
  <si>
    <t>08368310002</t>
  </si>
  <si>
    <t>00083683100021</t>
  </si>
  <si>
    <t>10003</t>
  </si>
  <si>
    <t>08368310003</t>
  </si>
  <si>
    <t>00083683100038</t>
  </si>
  <si>
    <t>BPFC-PROSYSGUN</t>
  </si>
  <si>
    <t>10012</t>
  </si>
  <si>
    <t>08368310012</t>
  </si>
  <si>
    <t>00083683100120</t>
  </si>
  <si>
    <t>10013</t>
  </si>
  <si>
    <t>08368310013</t>
  </si>
  <si>
    <t>00083683100137</t>
  </si>
  <si>
    <t>10014</t>
  </si>
  <si>
    <t>08368310014</t>
  </si>
  <si>
    <t>00083683100144</t>
  </si>
  <si>
    <t>10015</t>
  </si>
  <si>
    <t>08368310015</t>
  </si>
  <si>
    <t>00083683100151</t>
  </si>
  <si>
    <t>55055</t>
  </si>
  <si>
    <t>08368355055</t>
  </si>
  <si>
    <t>00083683550550</t>
  </si>
  <si>
    <t>BSTD</t>
  </si>
  <si>
    <t>90994</t>
  </si>
  <si>
    <t>08368390994</t>
  </si>
  <si>
    <t>00083683909945</t>
  </si>
  <si>
    <t>THE BERKEBILE OIL CO., INC. UPC CODES</t>
  </si>
  <si>
    <t>Deep Clean HD, 32oz Trigger Sprayer, 12/cs</t>
  </si>
  <si>
    <t>BRK-BDCLEAN32</t>
  </si>
  <si>
    <t>BRK-BDCLEAN1</t>
  </si>
  <si>
    <t>BRK-BDCLEAN5</t>
  </si>
  <si>
    <t>BRK-BDCLEAN55</t>
  </si>
  <si>
    <t>Deep Clean HD, 1 Gal, 4/cs</t>
  </si>
  <si>
    <t>Deep Clean HD, 5  Gal.</t>
  </si>
  <si>
    <t>Deep Clean HD, 55 Gal.</t>
  </si>
  <si>
    <t>BRK-BGRIME32</t>
  </si>
  <si>
    <t>Instant Grime Cutter, Surface Cleaner, 32oz Trigger Sprayer, 12/cs</t>
  </si>
  <si>
    <t>BRK-BGRIME1</t>
  </si>
  <si>
    <t>BRK-BGRIME5</t>
  </si>
  <si>
    <t>BRK-BGRIME55</t>
  </si>
  <si>
    <t>Instant Grime Cutter, Surface Cleaner, 1 Gal., 4/cs</t>
  </si>
  <si>
    <t>Instant Grime Cutter, Surface Cleaner, 5  Gal.</t>
  </si>
  <si>
    <t>Instant Grime Cutter, Surface Cleaner, 55 Gal.</t>
  </si>
  <si>
    <t>BRK-BCVIEW32</t>
  </si>
  <si>
    <t>BRK-BCVIEW1</t>
  </si>
  <si>
    <t>BRK-BCVIEW5</t>
  </si>
  <si>
    <t>BRK-BCVIEW55</t>
  </si>
  <si>
    <t>CleanView Glass Cleaner, 32oz Trigger Sprayer, 12/cs</t>
  </si>
  <si>
    <t>CleanView Glass Cleaner, 1 Gal., 4/cs</t>
  </si>
  <si>
    <t>CleanView Glass Cleaner, 5  Gal.</t>
  </si>
  <si>
    <t>CleanView Glass Cleanerr, 55 Gal.</t>
  </si>
  <si>
    <t>BRK-BCONVOY32</t>
  </si>
  <si>
    <t>BRK-BCONVOY1</t>
  </si>
  <si>
    <t>BRK-BCONVOY5</t>
  </si>
  <si>
    <t>BRK-BCONVOY55</t>
  </si>
  <si>
    <t>Convoy Cleaner, HD Truck Wash w/ Brightener, 32oz (Makes 40 Gal)</t>
  </si>
  <si>
    <t>Convoy Cleaner, HD Wash w/ Brightener, 1 Gallon (Makes 160 Gal)</t>
  </si>
  <si>
    <t>Convoy Cleaner, HD Wash w/ Brightener, 5 Gallon (Makes 800 Gal)</t>
  </si>
  <si>
    <t>Convoy Cleaner, HD Wash w/ Brightener, 55 Gallon (8800 Gal)</t>
  </si>
  <si>
    <t>Dash Defense 4000, Beautifier &amp; Protectant, 8oz Pump Sprayer 12/cs</t>
  </si>
  <si>
    <t>Dash Defense 4000, Beautifier &amp; Protectant, 32oz Trig. Sprayer 12/cs</t>
  </si>
  <si>
    <t>Dash Defense 4000, Beautifier &amp; Protectant, Liquid 1 Gallon, 4/cs</t>
  </si>
  <si>
    <t>BRK-B4032CH</t>
  </si>
  <si>
    <t>BRK-B4005CH</t>
  </si>
  <si>
    <t>Dash Defense 4000, Beautifier &amp; Protectant, Liquid 5 Gallon</t>
  </si>
  <si>
    <t>BRK-B4055CH</t>
  </si>
  <si>
    <t>Dash Defense 4000, Beautifier &amp; Protectant, Liquid 55 Gallon</t>
  </si>
  <si>
    <t>B4032CH</t>
  </si>
  <si>
    <t>04092</t>
  </si>
  <si>
    <t>08368304092</t>
  </si>
  <si>
    <t>083683040921</t>
  </si>
  <si>
    <t>00083683040921</t>
  </si>
  <si>
    <t>B4005CH</t>
  </si>
  <si>
    <t>04095</t>
  </si>
  <si>
    <t>08368304095</t>
  </si>
  <si>
    <t>083683040952</t>
  </si>
  <si>
    <t>00083683040952</t>
  </si>
  <si>
    <t>B4055CH</t>
  </si>
  <si>
    <t>04096</t>
  </si>
  <si>
    <t>08368304096</t>
  </si>
  <si>
    <t>083683040969</t>
  </si>
  <si>
    <t>00083683040969</t>
  </si>
  <si>
    <t>BCONVOY32</t>
  </si>
  <si>
    <t>06332</t>
  </si>
  <si>
    <t>08368306332</t>
  </si>
  <si>
    <t>083683063326</t>
  </si>
  <si>
    <t>00083683063326</t>
  </si>
  <si>
    <t>BCONVOY1</t>
  </si>
  <si>
    <t>06301</t>
  </si>
  <si>
    <t>08368306301</t>
  </si>
  <si>
    <t>083683063012</t>
  </si>
  <si>
    <t>00083683063012</t>
  </si>
  <si>
    <t>BCONVOY5</t>
  </si>
  <si>
    <t>06305</t>
  </si>
  <si>
    <t>08368306305</t>
  </si>
  <si>
    <t>083683063050</t>
  </si>
  <si>
    <t>00083683063050</t>
  </si>
  <si>
    <t>BCONVOY55</t>
  </si>
  <si>
    <t>06355</t>
  </si>
  <si>
    <t>08368306355</t>
  </si>
  <si>
    <t>083683063555</t>
  </si>
  <si>
    <t>00083683063555</t>
  </si>
  <si>
    <t>BCVIEW32</t>
  </si>
  <si>
    <t>06232</t>
  </si>
  <si>
    <t>08368306232</t>
  </si>
  <si>
    <t>083683062329</t>
  </si>
  <si>
    <t>00083683062329</t>
  </si>
  <si>
    <t>BCVIEW1</t>
  </si>
  <si>
    <t>06201</t>
  </si>
  <si>
    <t>08368306201</t>
  </si>
  <si>
    <t>083683062015</t>
  </si>
  <si>
    <t>00083683062015</t>
  </si>
  <si>
    <t>BCVIEW5</t>
  </si>
  <si>
    <t>06205</t>
  </si>
  <si>
    <t>08368306205</t>
  </si>
  <si>
    <t>083683062053</t>
  </si>
  <si>
    <t>00083683062053</t>
  </si>
  <si>
    <t>BCVIEW55</t>
  </si>
  <si>
    <t>06255</t>
  </si>
  <si>
    <t>08368306255</t>
  </si>
  <si>
    <t>083683062558</t>
  </si>
  <si>
    <t>00083683062558</t>
  </si>
  <si>
    <t>BGRIME32</t>
  </si>
  <si>
    <t>06132</t>
  </si>
  <si>
    <t>08368306132</t>
  </si>
  <si>
    <t>083683061322</t>
  </si>
  <si>
    <t>00083683061322</t>
  </si>
  <si>
    <t>BGRIME1</t>
  </si>
  <si>
    <t>06101</t>
  </si>
  <si>
    <t>08368306101</t>
  </si>
  <si>
    <t>083683061018</t>
  </si>
  <si>
    <t>00083683061018</t>
  </si>
  <si>
    <t>BGRIME5</t>
  </si>
  <si>
    <t>06105</t>
  </si>
  <si>
    <t>08368306105</t>
  </si>
  <si>
    <t>083683061056</t>
  </si>
  <si>
    <t>00083683061056</t>
  </si>
  <si>
    <t>BGRIME55</t>
  </si>
  <si>
    <t>06155</t>
  </si>
  <si>
    <t>08368306155</t>
  </si>
  <si>
    <t>083683061551</t>
  </si>
  <si>
    <t>00083683061551</t>
  </si>
  <si>
    <t>BDCLEAN32</t>
  </si>
  <si>
    <t>06032</t>
  </si>
  <si>
    <t>08368306032</t>
  </si>
  <si>
    <t>083683060325</t>
  </si>
  <si>
    <t>00083683060325</t>
  </si>
  <si>
    <t>BDCLEAN1</t>
  </si>
  <si>
    <t>06001</t>
  </si>
  <si>
    <t>08368306001</t>
  </si>
  <si>
    <t>083683060011</t>
  </si>
  <si>
    <t>00083683060011</t>
  </si>
  <si>
    <t>BDCLEAN5</t>
  </si>
  <si>
    <t>06005</t>
  </si>
  <si>
    <t>08368306005</t>
  </si>
  <si>
    <t>083683060059</t>
  </si>
  <si>
    <t>00083683060059</t>
  </si>
  <si>
    <t>BDCLEAN55</t>
  </si>
  <si>
    <t>06055</t>
  </si>
  <si>
    <t>08368306055</t>
  </si>
  <si>
    <t>083683060554</t>
  </si>
  <si>
    <t>00083683060554</t>
  </si>
  <si>
    <t>ISSUED:</t>
  </si>
  <si>
    <t>BRK-B5900</t>
  </si>
  <si>
    <t>BRK-B5901</t>
  </si>
  <si>
    <t>Dot-5 Brake Fluid 12/oz, 4/cs</t>
  </si>
  <si>
    <t>Dot-5 Brake Fluid 32oz, 12/cs</t>
  </si>
  <si>
    <t>2+2 Super Motor Oil 5W-20, Synthetic Blend, 1 Qt., 12 c/s</t>
  </si>
  <si>
    <t>BRK-B5W21</t>
  </si>
  <si>
    <t>2+2 Super Motor Oil 5W-30, Synthetic Blend, 1 Qt., 12 c/s</t>
  </si>
  <si>
    <t>BRK-B5W31</t>
  </si>
  <si>
    <t>BRK-B10W31</t>
  </si>
  <si>
    <t>2+2 Super Motor Oil 10W-30, Syn. Blend, 1 Qt., 12 c/s</t>
  </si>
  <si>
    <t>BRK-B10W32</t>
  </si>
  <si>
    <t>2+2 Super Motor Oil 10W-30, Synthetic, 1 Qt., 12 c/s</t>
  </si>
  <si>
    <t>BRK-B5W33</t>
  </si>
  <si>
    <t>2+2 Super Motor Oil 5W-30, HI-MILAGE, 1 Qt., 12 c/s</t>
  </si>
  <si>
    <t>BRK-B0W22</t>
  </si>
  <si>
    <t>2+2 Super Motor Oil 0W-20, Synthetic, 1 Qt., 12 c/s</t>
  </si>
  <si>
    <t>BRK-B10W42</t>
  </si>
  <si>
    <t>2+2 Super Motor Oil 10W-40, Synthetic, 1 Qt., 12 c/s</t>
  </si>
  <si>
    <t>BRK-B10W41</t>
  </si>
  <si>
    <t>2+2 Super Motor Oil 10W-40, Syn. Blend, 1 Qt., 12 c/s</t>
  </si>
  <si>
    <t>BRK-BSALT-1</t>
  </si>
  <si>
    <t>Instatn Salt Cutter, 1 Gal</t>
  </si>
  <si>
    <t>BORN2RUN OCT</t>
  </si>
  <si>
    <t>BORN2RUN OCTANE BOOSTER 12/32oz</t>
  </si>
  <si>
    <t>BRK-B5905</t>
  </si>
  <si>
    <t>Dot-5 Brake Fluid 5 Gallon, 1/cs</t>
  </si>
  <si>
    <t>BRK-B59055</t>
  </si>
  <si>
    <t>Dot-5 Brake Fluid 55 Gallon, 1/cs</t>
  </si>
  <si>
    <t>BRK-BSS5</t>
  </si>
  <si>
    <t>BRK-BMS5</t>
  </si>
  <si>
    <t>Super solvent, 5 gal. (BALAS)</t>
  </si>
  <si>
    <t>Mineral Spirits, 5 gal. (BALAS)</t>
  </si>
  <si>
    <t>BRK-BSS55</t>
  </si>
  <si>
    <t>BRK-BMS55</t>
  </si>
  <si>
    <t>Super solvent, 55 gal. (BALAS)</t>
  </si>
  <si>
    <t>Mineral Spirits, 55 gal. (BALAS)</t>
  </si>
  <si>
    <t>BRK-B3250-5</t>
  </si>
  <si>
    <t>50 State Non Chlorinated Brake Cleaner 5 GAL</t>
  </si>
  <si>
    <t>BRK-BRV55</t>
  </si>
  <si>
    <t>RV &amp; Marine Plumbing Anti-Freeze -50F Burst - 55gal drum</t>
  </si>
  <si>
    <t>BRK-B32505</t>
  </si>
  <si>
    <t>50-State Brake Cleaner- Non-Chlorinated 5-Gal</t>
  </si>
  <si>
    <t>BRK-B24055</t>
  </si>
  <si>
    <t>Radiator Flush, 55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</si>
</sst>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88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3" xfId="0" applyBorder="1"/>
    <xf numFmtId="49" fontId="0" fillId="0" borderId="3" xfId="0" applyNumberFormat="1" applyBorder="1"/>
    <xf numFmtId="49" fontId="0" fillId="0" borderId="3" xfId="0" applyNumberFormat="1" applyBorder="1" applyAlignment="1">
      <alignment horizontal="left"/>
    </xf>
    <xf numFmtId="165" fontId="0" fillId="0" borderId="3" xfId="0" applyNumberFormat="1" applyBorder="1"/>
    <xf numFmtId="16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2" borderId="2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2" xfId="0" applyFill="1" applyBorder="1"/>
    <xf numFmtId="0" fontId="0" fillId="2" borderId="8" xfId="0" applyFill="1" applyBorder="1"/>
    <xf numFmtId="0" fontId="0" fillId="3" borderId="8" xfId="0" applyFill="1" applyBorder="1"/>
    <xf numFmtId="164" fontId="0" fillId="0" borderId="2" xfId="0" applyNumberFormat="1" applyBorder="1" applyAlignment="1">
      <alignment horizontal="left"/>
    </xf>
    <xf numFmtId="0" fontId="0" fillId="4" borderId="2" xfId="0" applyFill="1" applyBorder="1"/>
    <xf numFmtId="0" fontId="0" fillId="4" borderId="3" xfId="0" applyFill="1" applyBorder="1"/>
    <xf numFmtId="49" fontId="0" fillId="4" borderId="2" xfId="0" applyNumberFormat="1" applyFill="1" applyBorder="1" applyAlignment="1">
      <alignment horizontal="left"/>
    </xf>
    <xf numFmtId="165" fontId="0" fillId="4" borderId="2" xfId="0" applyNumberFormat="1" applyFill="1" applyBorder="1"/>
    <xf numFmtId="49" fontId="0" fillId="4" borderId="2" xfId="0" applyNumberFormat="1" applyFill="1" applyBorder="1"/>
    <xf numFmtId="0" fontId="0" fillId="4" borderId="2" xfId="0" applyFill="1" applyBorder="1" applyAlignment="1">
      <alignment horizontal="center"/>
    </xf>
    <xf numFmtId="164" fontId="0" fillId="4" borderId="3" xfId="0" applyNumberFormat="1" applyFill="1" applyBorder="1"/>
    <xf numFmtId="0" fontId="3" fillId="0" borderId="0" xfId="0" applyFont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49" fontId="0" fillId="5" borderId="2" xfId="0" applyNumberFormat="1" applyFill="1" applyBorder="1" applyAlignment="1">
      <alignment horizontal="left"/>
    </xf>
    <xf numFmtId="165" fontId="0" fillId="5" borderId="2" xfId="0" applyNumberFormat="1" applyFill="1" applyBorder="1"/>
    <xf numFmtId="49" fontId="0" fillId="5" borderId="2" xfId="0" applyNumberFormat="1" applyFill="1" applyBorder="1"/>
    <xf numFmtId="0" fontId="0" fillId="5" borderId="2" xfId="0" applyFill="1" applyBorder="1" applyAlignment="1">
      <alignment horizontal="center"/>
    </xf>
    <xf numFmtId="164" fontId="0" fillId="5" borderId="3" xfId="0" applyNumberFormat="1" applyFill="1" applyBorder="1"/>
    <xf numFmtId="0" fontId="0" fillId="6" borderId="2" xfId="0" applyFill="1" applyBorder="1"/>
    <xf numFmtId="0" fontId="0" fillId="6" borderId="3" xfId="0" applyFill="1" applyBorder="1"/>
    <xf numFmtId="49" fontId="0" fillId="6" borderId="2" xfId="0" applyNumberFormat="1" applyFill="1" applyBorder="1" applyAlignment="1">
      <alignment horizontal="left"/>
    </xf>
    <xf numFmtId="165" fontId="0" fillId="6" borderId="2" xfId="0" applyNumberFormat="1" applyFill="1" applyBorder="1"/>
    <xf numFmtId="49" fontId="0" fillId="6" borderId="2" xfId="0" applyNumberFormat="1" applyFill="1" applyBorder="1"/>
    <xf numFmtId="0" fontId="0" fillId="6" borderId="2" xfId="0" applyFill="1" applyBorder="1" applyAlignment="1">
      <alignment horizontal="center"/>
    </xf>
    <xf numFmtId="164" fontId="0" fillId="6" borderId="3" xfId="0" applyNumberFormat="1" applyFill="1" applyBorder="1"/>
    <xf numFmtId="0" fontId="0" fillId="7" borderId="2" xfId="0" applyFill="1" applyBorder="1"/>
    <xf numFmtId="0" fontId="0" fillId="7" borderId="3" xfId="0" applyFill="1" applyBorder="1"/>
    <xf numFmtId="49" fontId="0" fillId="7" borderId="2" xfId="0" applyNumberFormat="1" applyFill="1" applyBorder="1" applyAlignment="1">
      <alignment horizontal="left"/>
    </xf>
    <xf numFmtId="165" fontId="0" fillId="7" borderId="2" xfId="0" applyNumberFormat="1" applyFill="1" applyBorder="1"/>
    <xf numFmtId="49" fontId="0" fillId="7" borderId="2" xfId="0" applyNumberFormat="1" applyFill="1" applyBorder="1"/>
    <xf numFmtId="0" fontId="0" fillId="7" borderId="2" xfId="0" applyFill="1" applyBorder="1" applyAlignment="1">
      <alignment horizontal="center"/>
    </xf>
    <xf numFmtId="164" fontId="0" fillId="7" borderId="3" xfId="0" applyNumberFormat="1" applyFill="1" applyBorder="1"/>
    <xf numFmtId="0" fontId="0" fillId="8" borderId="2" xfId="0" applyFill="1" applyBorder="1"/>
    <xf numFmtId="0" fontId="0" fillId="8" borderId="3" xfId="0" applyFill="1" applyBorder="1"/>
    <xf numFmtId="49" fontId="0" fillId="8" borderId="2" xfId="0" applyNumberFormat="1" applyFill="1" applyBorder="1" applyAlignment="1">
      <alignment horizontal="left"/>
    </xf>
    <xf numFmtId="165" fontId="0" fillId="8" borderId="2" xfId="0" applyNumberFormat="1" applyFill="1" applyBorder="1"/>
    <xf numFmtId="49" fontId="0" fillId="8" borderId="2" xfId="0" applyNumberFormat="1" applyFill="1" applyBorder="1"/>
    <xf numFmtId="0" fontId="0" fillId="8" borderId="2" xfId="0" applyFill="1" applyBorder="1" applyAlignment="1">
      <alignment horizontal="center"/>
    </xf>
    <xf numFmtId="164" fontId="0" fillId="8" borderId="3" xfId="0" applyNumberFormat="1" applyFill="1" applyBorder="1"/>
    <xf numFmtId="0" fontId="3" fillId="0" borderId="0" xfId="0" applyFont="1"/>
    <xf numFmtId="14" fontId="0" fillId="0" borderId="2" xfId="0" applyNumberFormat="1" applyBorder="1"/>
    <xf numFmtId="14" fontId="0" fillId="0" borderId="0" xfId="0" applyNumberForma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9" borderId="3" xfId="0" applyFill="1" applyBorder="1"/>
    <xf numFmtId="164" fontId="0" fillId="9" borderId="3" xfId="0" applyNumberFormat="1" applyFill="1" applyBorder="1"/>
    <xf numFmtId="0" fontId="0" fillId="9" borderId="2" xfId="0" applyFill="1" applyBorder="1"/>
    <xf numFmtId="49" fontId="0" fillId="9" borderId="2" xfId="0" applyNumberFormat="1" applyFill="1" applyBorder="1" applyAlignment="1">
      <alignment horizontal="left"/>
    </xf>
    <xf numFmtId="165" fontId="0" fillId="6" borderId="2" xfId="0" applyNumberFormat="1" applyFill="1" applyBorder="1" applyAlignment="1">
      <alignment horizontal="left"/>
    </xf>
    <xf numFmtId="165" fontId="0" fillId="0" borderId="2" xfId="0" applyNumberFormat="1" applyBorder="1" applyAlignment="1">
      <alignment horizontal="left"/>
    </xf>
    <xf numFmtId="165" fontId="0" fillId="9" borderId="2" xfId="0" applyNumberFormat="1" applyFill="1" applyBorder="1" applyAlignment="1">
      <alignment horizontal="left"/>
    </xf>
    <xf numFmtId="49" fontId="0" fillId="9" borderId="2" xfId="0" applyNumberFormat="1" applyFill="1" applyBorder="1"/>
    <xf numFmtId="0" fontId="0" fillId="9" borderId="2" xfId="0" applyFill="1" applyBorder="1" applyAlignment="1">
      <alignment horizontal="center"/>
    </xf>
    <xf numFmtId="0" fontId="0" fillId="0" borderId="0" xfId="0" quotePrefix="1"/>
    <xf numFmtId="164" fontId="0" fillId="0" borderId="0" xfId="0" quotePrefix="1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10" borderId="2" xfId="0" applyFill="1" applyBorder="1"/>
    <xf numFmtId="0" fontId="0" fillId="10" borderId="3" xfId="0" applyFill="1" applyBorder="1"/>
    <xf numFmtId="49" fontId="0" fillId="10" borderId="2" xfId="0" applyNumberFormat="1" applyFill="1" applyBorder="1" applyAlignment="1">
      <alignment horizontal="left"/>
    </xf>
    <xf numFmtId="165" fontId="0" fillId="10" borderId="2" xfId="0" applyNumberFormat="1" applyFill="1" applyBorder="1"/>
    <xf numFmtId="49" fontId="0" fillId="10" borderId="2" xfId="0" applyNumberFormat="1" applyFill="1" applyBorder="1"/>
    <xf numFmtId="0" fontId="0" fillId="10" borderId="2" xfId="0" applyFill="1" applyBorder="1" applyAlignment="1">
      <alignment horizontal="center"/>
    </xf>
    <xf numFmtId="164" fontId="0" fillId="10" borderId="3" xfId="0" applyNumberFormat="1" applyFill="1" applyBorder="1"/>
    <xf numFmtId="0" fontId="0" fillId="10" borderId="0" xfId="0" applyFill="1"/>
    <xf numFmtId="0" fontId="0" fillId="11" borderId="2" xfId="0" applyFill="1" applyBorder="1"/>
    <xf numFmtId="0" fontId="0" fillId="11" borderId="3" xfId="0" applyFill="1" applyBorder="1"/>
    <xf numFmtId="49" fontId="0" fillId="11" borderId="2" xfId="0" applyNumberFormat="1" applyFill="1" applyBorder="1" applyAlignment="1">
      <alignment horizontal="left"/>
    </xf>
    <xf numFmtId="165" fontId="0" fillId="11" borderId="2" xfId="0" applyNumberFormat="1" applyFill="1" applyBorder="1"/>
    <xf numFmtId="49" fontId="0" fillId="11" borderId="2" xfId="0" applyNumberFormat="1" applyFill="1" applyBorder="1"/>
    <xf numFmtId="0" fontId="0" fillId="11" borderId="2" xfId="0" applyFill="1" applyBorder="1" applyAlignment="1">
      <alignment horizontal="center"/>
    </xf>
    <xf numFmtId="164" fontId="0" fillId="11" borderId="3" xfId="0" applyNumberFormat="1" applyFill="1" applyBorder="1"/>
    <xf numFmtId="0" fontId="0" fillId="11" borderId="0" xfId="0" applyFill="1"/>
    <xf numFmtId="165" fontId="0" fillId="11" borderId="2" xfId="0" applyNumberForma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F8F"/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F47B-1D8C-4D56-867E-AD23F9A17488}">
  <sheetPr>
    <pageSetUpPr fitToPage="1"/>
  </sheetPr>
  <dimension ref="B1:F206"/>
  <sheetViews>
    <sheetView zoomScaleNormal="100" workbookViewId="0">
      <pane ySplit="4" topLeftCell="A197" activePane="bottomLeft" state="frozen"/>
      <selection pane="bottomLeft" activeCell="D206" sqref="D206"/>
    </sheetView>
  </sheetViews>
  <sheetFormatPr defaultColWidth="9.140625" defaultRowHeight="15" x14ac:dyDescent="0.25"/>
  <cols>
    <col min="1" max="1" width="2.5703125" customWidth="1"/>
    <col min="2" max="2" width="21.28515625" customWidth="1"/>
    <col min="3" max="3" width="66.85546875" customWidth="1"/>
    <col min="4" max="4" width="22" style="21" customWidth="1"/>
    <col min="5" max="5" width="16.85546875" style="21" customWidth="1"/>
    <col min="6" max="6" width="17.28515625" customWidth="1"/>
    <col min="9" max="9" width="12" bestFit="1" customWidth="1"/>
  </cols>
  <sheetData>
    <row r="1" spans="2:6" ht="12.75" customHeight="1" x14ac:dyDescent="0.25"/>
    <row r="2" spans="2:6" ht="52.5" customHeight="1" x14ac:dyDescent="0.3">
      <c r="B2" s="83" t="s">
        <v>1294</v>
      </c>
      <c r="C2" s="83"/>
      <c r="D2" s="83"/>
      <c r="E2" s="54"/>
      <c r="F2" s="83"/>
    </row>
    <row r="3" spans="2:6" ht="6.75" customHeight="1" x14ac:dyDescent="0.25"/>
    <row r="4" spans="2:6" ht="33" customHeight="1" thickBot="1" x14ac:dyDescent="0.3">
      <c r="B4" s="1" t="s">
        <v>0</v>
      </c>
      <c r="C4" s="1" t="s">
        <v>1</v>
      </c>
      <c r="D4" s="6" t="s">
        <v>6</v>
      </c>
      <c r="E4" s="87" t="s">
        <v>7</v>
      </c>
      <c r="F4" s="86"/>
    </row>
    <row r="5" spans="2:6" ht="15.75" thickTop="1" x14ac:dyDescent="0.25">
      <c r="B5" s="8" t="s">
        <v>364</v>
      </c>
      <c r="C5" s="7" t="s">
        <v>9</v>
      </c>
      <c r="D5" s="12" t="s">
        <v>367</v>
      </c>
      <c r="E5" s="11" t="s">
        <v>368</v>
      </c>
    </row>
    <row r="6" spans="2:6" x14ac:dyDescent="0.25">
      <c r="B6" s="13" t="s">
        <v>369</v>
      </c>
      <c r="C6" s="13" t="s">
        <v>20</v>
      </c>
      <c r="D6" s="17" t="s">
        <v>372</v>
      </c>
      <c r="E6" s="18" t="s">
        <v>373</v>
      </c>
    </row>
    <row r="7" spans="2:6" x14ac:dyDescent="0.25">
      <c r="B7" s="13" t="s">
        <v>374</v>
      </c>
      <c r="C7" s="13" t="s">
        <v>94</v>
      </c>
      <c r="D7" s="17" t="s">
        <v>377</v>
      </c>
      <c r="E7" s="18" t="s">
        <v>378</v>
      </c>
    </row>
    <row r="8" spans="2:6" x14ac:dyDescent="0.25">
      <c r="B8" s="13" t="s">
        <v>379</v>
      </c>
      <c r="C8" s="13" t="s">
        <v>133</v>
      </c>
      <c r="D8" s="17" t="s">
        <v>382</v>
      </c>
      <c r="E8" s="18" t="s">
        <v>383</v>
      </c>
    </row>
    <row r="9" spans="2:6" x14ac:dyDescent="0.25">
      <c r="B9" s="13" t="s">
        <v>384</v>
      </c>
      <c r="C9" s="13" t="s">
        <v>167</v>
      </c>
      <c r="D9" s="17" t="s">
        <v>387</v>
      </c>
      <c r="E9" s="18" t="s">
        <v>388</v>
      </c>
    </row>
    <row r="10" spans="2:6" x14ac:dyDescent="0.25">
      <c r="B10" s="13" t="s">
        <v>389</v>
      </c>
      <c r="C10" s="13" t="s">
        <v>169</v>
      </c>
      <c r="D10" s="17" t="s">
        <v>392</v>
      </c>
      <c r="E10" s="18" t="s">
        <v>393</v>
      </c>
    </row>
    <row r="11" spans="2:6" x14ac:dyDescent="0.25">
      <c r="B11" s="13" t="s">
        <v>394</v>
      </c>
      <c r="C11" s="13" t="s">
        <v>171</v>
      </c>
      <c r="D11" s="17" t="s">
        <v>397</v>
      </c>
      <c r="E11" s="18" t="s">
        <v>398</v>
      </c>
    </row>
    <row r="12" spans="2:6" x14ac:dyDescent="0.25">
      <c r="B12" s="13" t="s">
        <v>399</v>
      </c>
      <c r="C12" s="13" t="s">
        <v>199</v>
      </c>
      <c r="D12" s="17" t="s">
        <v>402</v>
      </c>
      <c r="E12" s="18" t="s">
        <v>403</v>
      </c>
    </row>
    <row r="13" spans="2:6" x14ac:dyDescent="0.25">
      <c r="B13" s="13" t="s">
        <v>404</v>
      </c>
      <c r="C13" s="13" t="s">
        <v>201</v>
      </c>
      <c r="D13" s="17" t="s">
        <v>407</v>
      </c>
      <c r="E13" s="18" t="s">
        <v>408</v>
      </c>
    </row>
    <row r="14" spans="2:6" x14ac:dyDescent="0.25">
      <c r="B14" s="13" t="s">
        <v>409</v>
      </c>
      <c r="C14" s="13" t="s">
        <v>203</v>
      </c>
      <c r="D14" s="17" t="s">
        <v>412</v>
      </c>
      <c r="E14" s="18" t="s">
        <v>413</v>
      </c>
    </row>
    <row r="15" spans="2:6" x14ac:dyDescent="0.25">
      <c r="B15" s="13" t="s">
        <v>414</v>
      </c>
      <c r="C15" s="13" t="s">
        <v>219</v>
      </c>
      <c r="D15" s="17" t="s">
        <v>417</v>
      </c>
      <c r="E15" s="18" t="s">
        <v>418</v>
      </c>
    </row>
    <row r="16" spans="2:6" x14ac:dyDescent="0.25">
      <c r="B16" s="13" t="s">
        <v>419</v>
      </c>
      <c r="C16" s="13" t="s">
        <v>221</v>
      </c>
      <c r="D16" s="17" t="s">
        <v>422</v>
      </c>
      <c r="E16" s="18" t="s">
        <v>423</v>
      </c>
    </row>
    <row r="17" spans="2:5" x14ac:dyDescent="0.25">
      <c r="B17" s="13" t="s">
        <v>424</v>
      </c>
      <c r="C17" s="13" t="s">
        <v>233</v>
      </c>
      <c r="D17" s="17" t="s">
        <v>427</v>
      </c>
      <c r="E17" s="18" t="s">
        <v>428</v>
      </c>
    </row>
    <row r="18" spans="2:5" x14ac:dyDescent="0.25">
      <c r="B18" s="13" t="s">
        <v>429</v>
      </c>
      <c r="C18" s="13" t="s">
        <v>9</v>
      </c>
      <c r="D18" s="17" t="s">
        <v>432</v>
      </c>
      <c r="E18" s="18" t="s">
        <v>433</v>
      </c>
    </row>
    <row r="19" spans="2:5" x14ac:dyDescent="0.25">
      <c r="B19" s="13" t="s">
        <v>434</v>
      </c>
      <c r="C19" s="13" t="s">
        <v>94</v>
      </c>
      <c r="D19" s="17" t="s">
        <v>437</v>
      </c>
      <c r="E19" s="18" t="s">
        <v>438</v>
      </c>
    </row>
    <row r="20" spans="2:5" x14ac:dyDescent="0.25">
      <c r="B20" s="13" t="s">
        <v>439</v>
      </c>
      <c r="C20" s="13" t="s">
        <v>12</v>
      </c>
      <c r="D20" s="17" t="s">
        <v>442</v>
      </c>
      <c r="E20" s="18" t="s">
        <v>443</v>
      </c>
    </row>
    <row r="21" spans="2:5" x14ac:dyDescent="0.25">
      <c r="B21" s="13" t="s">
        <v>444</v>
      </c>
      <c r="C21" s="13" t="s">
        <v>18</v>
      </c>
      <c r="D21" s="17" t="s">
        <v>447</v>
      </c>
      <c r="E21" s="18" t="s">
        <v>448</v>
      </c>
    </row>
    <row r="22" spans="2:5" x14ac:dyDescent="0.25">
      <c r="B22" s="13" t="s">
        <v>449</v>
      </c>
      <c r="C22" s="13" t="s">
        <v>38</v>
      </c>
      <c r="D22" s="17" t="s">
        <v>452</v>
      </c>
      <c r="E22" s="18" t="s">
        <v>453</v>
      </c>
    </row>
    <row r="23" spans="2:5" x14ac:dyDescent="0.25">
      <c r="B23" s="13" t="s">
        <v>454</v>
      </c>
      <c r="C23" s="13" t="s">
        <v>54</v>
      </c>
      <c r="D23" s="17" t="s">
        <v>457</v>
      </c>
      <c r="E23" s="18" t="s">
        <v>458</v>
      </c>
    </row>
    <row r="24" spans="2:5" x14ac:dyDescent="0.25">
      <c r="B24" s="13" t="s">
        <v>459</v>
      </c>
      <c r="C24" s="13" t="s">
        <v>96</v>
      </c>
      <c r="D24" s="17" t="s">
        <v>462</v>
      </c>
      <c r="E24" s="18" t="s">
        <v>463</v>
      </c>
    </row>
    <row r="25" spans="2:5" x14ac:dyDescent="0.25">
      <c r="B25" s="13" t="s">
        <v>464</v>
      </c>
      <c r="C25" s="13" t="s">
        <v>102</v>
      </c>
      <c r="D25" s="17" t="s">
        <v>467</v>
      </c>
      <c r="E25" s="18" t="s">
        <v>468</v>
      </c>
    </row>
    <row r="26" spans="2:5" x14ac:dyDescent="0.25">
      <c r="B26" s="13" t="s">
        <v>469</v>
      </c>
      <c r="C26" s="13" t="s">
        <v>110</v>
      </c>
      <c r="D26" s="17" t="s">
        <v>472</v>
      </c>
      <c r="E26" s="18" t="s">
        <v>473</v>
      </c>
    </row>
    <row r="27" spans="2:5" x14ac:dyDescent="0.25">
      <c r="B27" s="13" t="s">
        <v>474</v>
      </c>
      <c r="C27" s="13" t="s">
        <v>137</v>
      </c>
      <c r="D27" s="17" t="s">
        <v>477</v>
      </c>
      <c r="E27" s="18" t="s">
        <v>478</v>
      </c>
    </row>
    <row r="28" spans="2:5" x14ac:dyDescent="0.25">
      <c r="B28" s="13" t="s">
        <v>479</v>
      </c>
      <c r="C28" s="13" t="s">
        <v>143</v>
      </c>
      <c r="D28" s="17" t="s">
        <v>482</v>
      </c>
      <c r="E28" s="18" t="s">
        <v>483</v>
      </c>
    </row>
    <row r="29" spans="2:5" x14ac:dyDescent="0.25">
      <c r="B29" s="13" t="s">
        <v>484</v>
      </c>
      <c r="C29" s="13" t="s">
        <v>155</v>
      </c>
      <c r="D29" s="17" t="s">
        <v>487</v>
      </c>
      <c r="E29" s="18" t="s">
        <v>488</v>
      </c>
    </row>
    <row r="30" spans="2:5" x14ac:dyDescent="0.25">
      <c r="B30" s="13" t="s">
        <v>489</v>
      </c>
      <c r="C30" s="13" t="s">
        <v>181</v>
      </c>
      <c r="D30" s="17" t="s">
        <v>492</v>
      </c>
      <c r="E30" s="18" t="s">
        <v>493</v>
      </c>
    </row>
    <row r="31" spans="2:5" x14ac:dyDescent="0.25">
      <c r="B31" s="13" t="s">
        <v>494</v>
      </c>
      <c r="C31" s="13" t="s">
        <v>205</v>
      </c>
      <c r="D31" s="17" t="s">
        <v>497</v>
      </c>
      <c r="E31" s="18" t="s">
        <v>498</v>
      </c>
    </row>
    <row r="32" spans="2:5" x14ac:dyDescent="0.25">
      <c r="B32" s="13" t="s">
        <v>499</v>
      </c>
      <c r="C32" s="13" t="s">
        <v>242</v>
      </c>
      <c r="D32" s="17" t="s">
        <v>502</v>
      </c>
      <c r="E32" s="18" t="s">
        <v>503</v>
      </c>
    </row>
    <row r="33" spans="2:5" x14ac:dyDescent="0.25">
      <c r="B33" s="13" t="s">
        <v>504</v>
      </c>
      <c r="C33" s="13" t="s">
        <v>245</v>
      </c>
      <c r="D33" s="17" t="s">
        <v>507</v>
      </c>
      <c r="E33" s="18" t="s">
        <v>508</v>
      </c>
    </row>
    <row r="34" spans="2:5" x14ac:dyDescent="0.25">
      <c r="B34" s="13" t="s">
        <v>509</v>
      </c>
      <c r="C34" s="13" t="s">
        <v>247</v>
      </c>
      <c r="D34" s="17" t="s">
        <v>512</v>
      </c>
      <c r="E34" s="18" t="s">
        <v>513</v>
      </c>
    </row>
    <row r="35" spans="2:5" x14ac:dyDescent="0.25">
      <c r="B35" s="13" t="s">
        <v>1134</v>
      </c>
      <c r="C35" s="13" t="s">
        <v>1239</v>
      </c>
      <c r="D35" s="17" t="s">
        <v>1137</v>
      </c>
      <c r="E35" s="18" t="s">
        <v>1138</v>
      </c>
    </row>
    <row r="36" spans="2:5" x14ac:dyDescent="0.25">
      <c r="B36" s="13" t="s">
        <v>1260</v>
      </c>
      <c r="C36" s="13" t="s">
        <v>1096</v>
      </c>
      <c r="D36" s="17" t="s">
        <v>1246</v>
      </c>
      <c r="E36" s="18" t="s">
        <v>1263</v>
      </c>
    </row>
    <row r="37" spans="2:5" x14ac:dyDescent="0.25">
      <c r="B37" s="13" t="s">
        <v>514</v>
      </c>
      <c r="C37" s="13" t="s">
        <v>249</v>
      </c>
      <c r="D37" s="17" t="s">
        <v>517</v>
      </c>
      <c r="E37" s="18" t="s">
        <v>518</v>
      </c>
    </row>
    <row r="38" spans="2:5" x14ac:dyDescent="0.25">
      <c r="B38" s="13" t="s">
        <v>519</v>
      </c>
      <c r="C38" s="13" t="s">
        <v>16</v>
      </c>
      <c r="D38" s="17" t="s">
        <v>522</v>
      </c>
      <c r="E38" s="18" t="s">
        <v>523</v>
      </c>
    </row>
    <row r="39" spans="2:5" x14ac:dyDescent="0.25">
      <c r="B39" s="13" t="s">
        <v>524</v>
      </c>
      <c r="C39" s="13" t="s">
        <v>22</v>
      </c>
      <c r="D39" s="17" t="s">
        <v>527</v>
      </c>
      <c r="E39" s="18" t="s">
        <v>528</v>
      </c>
    </row>
    <row r="40" spans="2:5" x14ac:dyDescent="0.25">
      <c r="B40" s="13" t="s">
        <v>529</v>
      </c>
      <c r="C40" s="13" t="s">
        <v>26</v>
      </c>
      <c r="D40" s="17" t="s">
        <v>532</v>
      </c>
      <c r="E40" s="18" t="s">
        <v>533</v>
      </c>
    </row>
    <row r="41" spans="2:5" x14ac:dyDescent="0.25">
      <c r="B41" s="13" t="s">
        <v>534</v>
      </c>
      <c r="C41" s="13" t="s">
        <v>28</v>
      </c>
      <c r="D41" s="17" t="s">
        <v>537</v>
      </c>
      <c r="E41" s="18" t="s">
        <v>538</v>
      </c>
    </row>
    <row r="42" spans="2:5" x14ac:dyDescent="0.25">
      <c r="B42" s="13" t="s">
        <v>539</v>
      </c>
      <c r="C42" s="13" t="s">
        <v>30</v>
      </c>
      <c r="D42" s="17" t="s">
        <v>542</v>
      </c>
      <c r="E42" s="18" t="s">
        <v>543</v>
      </c>
    </row>
    <row r="43" spans="2:5" x14ac:dyDescent="0.25">
      <c r="B43" s="13" t="s">
        <v>544</v>
      </c>
      <c r="C43" s="13" t="s">
        <v>32</v>
      </c>
      <c r="D43" s="17" t="s">
        <v>542</v>
      </c>
      <c r="E43" s="18" t="s">
        <v>543</v>
      </c>
    </row>
    <row r="44" spans="2:5" x14ac:dyDescent="0.25">
      <c r="B44" s="13" t="s">
        <v>545</v>
      </c>
      <c r="C44" s="13" t="s">
        <v>34</v>
      </c>
      <c r="D44" s="17" t="s">
        <v>548</v>
      </c>
      <c r="E44" s="18" t="s">
        <v>549</v>
      </c>
    </row>
    <row r="45" spans="2:5" x14ac:dyDescent="0.25">
      <c r="B45" s="13" t="s">
        <v>550</v>
      </c>
      <c r="C45" s="13" t="s">
        <v>40</v>
      </c>
      <c r="D45" s="17" t="s">
        <v>553</v>
      </c>
      <c r="E45" s="18" t="s">
        <v>554</v>
      </c>
    </row>
    <row r="46" spans="2:5" x14ac:dyDescent="0.25">
      <c r="B46" s="13" t="s">
        <v>555</v>
      </c>
      <c r="C46" s="13" t="s">
        <v>46</v>
      </c>
      <c r="D46" s="17" t="s">
        <v>558</v>
      </c>
      <c r="E46" s="18" t="s">
        <v>559</v>
      </c>
    </row>
    <row r="47" spans="2:5" x14ac:dyDescent="0.25">
      <c r="B47" s="16" t="s">
        <v>560</v>
      </c>
      <c r="C47" s="13" t="s">
        <v>48</v>
      </c>
      <c r="D47" s="17" t="s">
        <v>563</v>
      </c>
      <c r="E47" s="18" t="s">
        <v>564</v>
      </c>
    </row>
    <row r="48" spans="2:5" x14ac:dyDescent="0.25">
      <c r="B48" s="16" t="s">
        <v>565</v>
      </c>
      <c r="C48" s="13" t="s">
        <v>50</v>
      </c>
      <c r="D48" s="17" t="s">
        <v>568</v>
      </c>
      <c r="E48" s="18" t="s">
        <v>569</v>
      </c>
    </row>
    <row r="49" spans="2:5" x14ac:dyDescent="0.25">
      <c r="B49" s="16" t="s">
        <v>570</v>
      </c>
      <c r="C49" s="13" t="s">
        <v>64</v>
      </c>
      <c r="D49" s="17" t="s">
        <v>573</v>
      </c>
      <c r="E49" s="18" t="s">
        <v>574</v>
      </c>
    </row>
    <row r="50" spans="2:5" x14ac:dyDescent="0.25">
      <c r="B50" s="13" t="s">
        <v>575</v>
      </c>
      <c r="C50" s="13" t="s">
        <v>66</v>
      </c>
      <c r="D50" s="17" t="s">
        <v>578</v>
      </c>
      <c r="E50" s="18" t="s">
        <v>579</v>
      </c>
    </row>
    <row r="51" spans="2:5" x14ac:dyDescent="0.25">
      <c r="B51" s="13" t="s">
        <v>580</v>
      </c>
      <c r="C51" s="13" t="s">
        <v>68</v>
      </c>
      <c r="D51" s="17" t="s">
        <v>583</v>
      </c>
      <c r="E51" s="18" t="s">
        <v>584</v>
      </c>
    </row>
    <row r="52" spans="2:5" x14ac:dyDescent="0.25">
      <c r="B52" s="13" t="s">
        <v>1139</v>
      </c>
      <c r="C52" s="13" t="s">
        <v>1102</v>
      </c>
      <c r="D52" s="17" t="s">
        <v>1142</v>
      </c>
      <c r="E52" s="18" t="s">
        <v>1143</v>
      </c>
    </row>
    <row r="53" spans="2:5" x14ac:dyDescent="0.25">
      <c r="B53" s="13" t="s">
        <v>1144</v>
      </c>
      <c r="C53" s="13" t="s">
        <v>1103</v>
      </c>
      <c r="D53" s="17" t="s">
        <v>1147</v>
      </c>
      <c r="E53" s="18" t="s">
        <v>1148</v>
      </c>
    </row>
    <row r="54" spans="2:5" x14ac:dyDescent="0.25">
      <c r="B54" s="13" t="s">
        <v>585</v>
      </c>
      <c r="C54" s="13" t="s">
        <v>70</v>
      </c>
      <c r="D54" s="17" t="s">
        <v>588</v>
      </c>
      <c r="E54" s="18" t="s">
        <v>589</v>
      </c>
    </row>
    <row r="55" spans="2:5" x14ac:dyDescent="0.25">
      <c r="B55" s="13" t="s">
        <v>590</v>
      </c>
      <c r="C55" s="13" t="s">
        <v>72</v>
      </c>
      <c r="D55" s="17" t="s">
        <v>593</v>
      </c>
      <c r="E55" s="18" t="s">
        <v>594</v>
      </c>
    </row>
    <row r="56" spans="2:5" x14ac:dyDescent="0.25">
      <c r="B56" s="13" t="s">
        <v>595</v>
      </c>
      <c r="C56" s="13" t="s">
        <v>79</v>
      </c>
      <c r="D56" s="17" t="s">
        <v>598</v>
      </c>
      <c r="E56" s="18" t="s">
        <v>599</v>
      </c>
    </row>
    <row r="57" spans="2:5" x14ac:dyDescent="0.25">
      <c r="B57" s="13" t="s">
        <v>600</v>
      </c>
      <c r="C57" s="13" t="s">
        <v>79</v>
      </c>
      <c r="D57" s="17" t="s">
        <v>603</v>
      </c>
      <c r="E57" s="18" t="s">
        <v>604</v>
      </c>
    </row>
    <row r="58" spans="2:5" x14ac:dyDescent="0.25">
      <c r="B58" s="13" t="s">
        <v>605</v>
      </c>
      <c r="C58" s="13" t="s">
        <v>72</v>
      </c>
      <c r="D58" s="17" t="s">
        <v>608</v>
      </c>
      <c r="E58" s="18" t="s">
        <v>609</v>
      </c>
    </row>
    <row r="59" spans="2:5" x14ac:dyDescent="0.25">
      <c r="B59" s="13" t="s">
        <v>610</v>
      </c>
      <c r="C59" s="13" t="s">
        <v>82</v>
      </c>
      <c r="D59" s="17" t="s">
        <v>613</v>
      </c>
      <c r="E59" s="18" t="s">
        <v>614</v>
      </c>
    </row>
    <row r="60" spans="2:5" x14ac:dyDescent="0.25">
      <c r="B60" s="13" t="s">
        <v>1236</v>
      </c>
      <c r="C60" s="13" t="s">
        <v>1252</v>
      </c>
      <c r="D60" s="17" t="s">
        <v>1253</v>
      </c>
      <c r="E60" s="18" t="s">
        <v>1266</v>
      </c>
    </row>
    <row r="61" spans="2:5" x14ac:dyDescent="0.25">
      <c r="B61" s="13" t="s">
        <v>615</v>
      </c>
      <c r="C61" s="13" t="s">
        <v>86</v>
      </c>
      <c r="D61" s="17" t="s">
        <v>618</v>
      </c>
      <c r="E61" s="18" t="s">
        <v>619</v>
      </c>
    </row>
    <row r="62" spans="2:5" x14ac:dyDescent="0.25">
      <c r="B62" s="13" t="s">
        <v>620</v>
      </c>
      <c r="C62" s="13" t="s">
        <v>88</v>
      </c>
      <c r="D62" s="17" t="s">
        <v>623</v>
      </c>
      <c r="E62" s="18" t="s">
        <v>624</v>
      </c>
    </row>
    <row r="63" spans="2:5" x14ac:dyDescent="0.25">
      <c r="B63" s="13" t="s">
        <v>625</v>
      </c>
      <c r="C63" s="13" t="s">
        <v>92</v>
      </c>
      <c r="D63" s="17" t="s">
        <v>628</v>
      </c>
      <c r="E63" s="18" t="s">
        <v>629</v>
      </c>
    </row>
    <row r="64" spans="2:5" x14ac:dyDescent="0.25">
      <c r="B64" s="13" t="s">
        <v>630</v>
      </c>
      <c r="C64" s="13" t="s">
        <v>98</v>
      </c>
      <c r="D64" s="17" t="s">
        <v>633</v>
      </c>
      <c r="E64" s="18" t="s">
        <v>634</v>
      </c>
    </row>
    <row r="65" spans="2:5" x14ac:dyDescent="0.25">
      <c r="B65" s="13" t="s">
        <v>635</v>
      </c>
      <c r="C65" s="13" t="s">
        <v>100</v>
      </c>
      <c r="D65" s="17" t="s">
        <v>638</v>
      </c>
      <c r="E65" s="18" t="s">
        <v>639</v>
      </c>
    </row>
    <row r="66" spans="2:5" x14ac:dyDescent="0.25">
      <c r="B66" s="13" t="s">
        <v>640</v>
      </c>
      <c r="C66" s="13" t="s">
        <v>104</v>
      </c>
      <c r="D66" s="17" t="s">
        <v>643</v>
      </c>
      <c r="E66" s="18" t="s">
        <v>644</v>
      </c>
    </row>
    <row r="67" spans="2:5" x14ac:dyDescent="0.25">
      <c r="B67" s="13" t="s">
        <v>645</v>
      </c>
      <c r="C67" s="13" t="s">
        <v>106</v>
      </c>
      <c r="D67" s="17" t="s">
        <v>648</v>
      </c>
      <c r="E67" s="18" t="s">
        <v>649</v>
      </c>
    </row>
    <row r="68" spans="2:5" x14ac:dyDescent="0.25">
      <c r="B68" s="13" t="s">
        <v>1149</v>
      </c>
      <c r="C68" s="13" t="s">
        <v>1127</v>
      </c>
      <c r="D68" s="17" t="s">
        <v>1152</v>
      </c>
      <c r="E68" s="18" t="s">
        <v>1153</v>
      </c>
    </row>
    <row r="69" spans="2:5" x14ac:dyDescent="0.25">
      <c r="B69" s="13" t="s">
        <v>1154</v>
      </c>
      <c r="C69" s="13" t="s">
        <v>1126</v>
      </c>
      <c r="D69" s="17" t="s">
        <v>1157</v>
      </c>
      <c r="E69" s="18" t="s">
        <v>1158</v>
      </c>
    </row>
    <row r="70" spans="2:5" x14ac:dyDescent="0.25">
      <c r="B70" s="13" t="s">
        <v>650</v>
      </c>
      <c r="C70" s="13" t="s">
        <v>112</v>
      </c>
      <c r="D70" s="17" t="s">
        <v>653</v>
      </c>
      <c r="E70" s="18" t="s">
        <v>654</v>
      </c>
    </row>
    <row r="71" spans="2:5" x14ac:dyDescent="0.25">
      <c r="B71" s="13" t="s">
        <v>655</v>
      </c>
      <c r="C71" s="13" t="s">
        <v>114</v>
      </c>
      <c r="D71" s="17" t="s">
        <v>658</v>
      </c>
      <c r="E71" s="18" t="s">
        <v>659</v>
      </c>
    </row>
    <row r="72" spans="2:5" x14ac:dyDescent="0.25">
      <c r="B72" s="13" t="s">
        <v>660</v>
      </c>
      <c r="C72" s="13" t="s">
        <v>24</v>
      </c>
      <c r="D72" s="17" t="s">
        <v>663</v>
      </c>
      <c r="E72" s="18" t="s">
        <v>664</v>
      </c>
    </row>
    <row r="73" spans="2:5" x14ac:dyDescent="0.25">
      <c r="B73" s="13" t="s">
        <v>665</v>
      </c>
      <c r="C73" s="13" t="s">
        <v>117</v>
      </c>
      <c r="D73" s="17" t="s">
        <v>668</v>
      </c>
      <c r="E73" s="18" t="s">
        <v>669</v>
      </c>
    </row>
    <row r="74" spans="2:5" x14ac:dyDescent="0.25">
      <c r="B74" s="13" t="s">
        <v>670</v>
      </c>
      <c r="C74" s="13" t="s">
        <v>119</v>
      </c>
      <c r="D74" s="17" t="s">
        <v>673</v>
      </c>
      <c r="E74" s="18" t="s">
        <v>674</v>
      </c>
    </row>
    <row r="75" spans="2:5" x14ac:dyDescent="0.25">
      <c r="B75" s="13" t="s">
        <v>675</v>
      </c>
      <c r="C75" s="13" t="s">
        <v>121</v>
      </c>
      <c r="D75" s="17" t="s">
        <v>678</v>
      </c>
      <c r="E75" s="18" t="s">
        <v>679</v>
      </c>
    </row>
    <row r="76" spans="2:5" x14ac:dyDescent="0.25">
      <c r="B76" s="13" t="s">
        <v>680</v>
      </c>
      <c r="C76" s="13" t="s">
        <v>123</v>
      </c>
      <c r="D76" s="17" t="s">
        <v>683</v>
      </c>
      <c r="E76" s="18" t="s">
        <v>684</v>
      </c>
    </row>
    <row r="77" spans="2:5" x14ac:dyDescent="0.25">
      <c r="B77" s="13" t="s">
        <v>685</v>
      </c>
      <c r="C77" s="13" t="s">
        <v>125</v>
      </c>
      <c r="D77" s="17" t="s">
        <v>688</v>
      </c>
      <c r="E77" s="18" t="s">
        <v>689</v>
      </c>
    </row>
    <row r="78" spans="2:5" x14ac:dyDescent="0.25">
      <c r="B78" s="13" t="s">
        <v>690</v>
      </c>
      <c r="C78" s="13" t="s">
        <v>127</v>
      </c>
      <c r="D78" s="17" t="s">
        <v>693</v>
      </c>
      <c r="E78" s="18" t="s">
        <v>694</v>
      </c>
    </row>
    <row r="79" spans="2:5" x14ac:dyDescent="0.25">
      <c r="B79" s="13" t="s">
        <v>695</v>
      </c>
      <c r="C79" s="13" t="s">
        <v>129</v>
      </c>
      <c r="D79" s="17" t="s">
        <v>698</v>
      </c>
      <c r="E79" s="18" t="s">
        <v>699</v>
      </c>
    </row>
    <row r="80" spans="2:5" x14ac:dyDescent="0.25">
      <c r="B80" s="13" t="s">
        <v>700</v>
      </c>
      <c r="C80" s="13" t="s">
        <v>135</v>
      </c>
      <c r="D80" s="17" t="s">
        <v>703</v>
      </c>
      <c r="E80" s="18" t="s">
        <v>704</v>
      </c>
    </row>
    <row r="81" spans="2:5" x14ac:dyDescent="0.25">
      <c r="B81" s="13" t="s">
        <v>705</v>
      </c>
      <c r="C81" s="13" t="s">
        <v>139</v>
      </c>
      <c r="D81" s="17" t="s">
        <v>708</v>
      </c>
      <c r="E81" s="18" t="s">
        <v>709</v>
      </c>
    </row>
    <row r="82" spans="2:5" x14ac:dyDescent="0.25">
      <c r="B82" s="13" t="s">
        <v>710</v>
      </c>
      <c r="C82" s="13" t="s">
        <v>141</v>
      </c>
      <c r="D82" s="17" t="s">
        <v>713</v>
      </c>
      <c r="E82" s="18" t="s">
        <v>714</v>
      </c>
    </row>
    <row r="83" spans="2:5" x14ac:dyDescent="0.25">
      <c r="B83" s="13" t="s">
        <v>715</v>
      </c>
      <c r="C83" s="13" t="s">
        <v>145</v>
      </c>
      <c r="D83" s="17" t="s">
        <v>718</v>
      </c>
      <c r="E83" s="18" t="s">
        <v>719</v>
      </c>
    </row>
    <row r="84" spans="2:5" x14ac:dyDescent="0.25">
      <c r="B84" s="13" t="s">
        <v>720</v>
      </c>
      <c r="C84" s="13" t="s">
        <v>147</v>
      </c>
      <c r="D84" s="17" t="s">
        <v>723</v>
      </c>
      <c r="E84" s="18" t="s">
        <v>724</v>
      </c>
    </row>
    <row r="85" spans="2:5" x14ac:dyDescent="0.25">
      <c r="B85" s="13" t="s">
        <v>725</v>
      </c>
      <c r="C85" s="13" t="s">
        <v>151</v>
      </c>
      <c r="D85" s="17" t="s">
        <v>728</v>
      </c>
      <c r="E85" s="18" t="s">
        <v>729</v>
      </c>
    </row>
    <row r="86" spans="2:5" x14ac:dyDescent="0.25">
      <c r="B86" s="13" t="s">
        <v>730</v>
      </c>
      <c r="C86" s="13" t="s">
        <v>157</v>
      </c>
      <c r="D86" s="17" t="s">
        <v>733</v>
      </c>
      <c r="E86" s="18" t="s">
        <v>734</v>
      </c>
    </row>
    <row r="87" spans="2:5" x14ac:dyDescent="0.25">
      <c r="B87" s="13" t="s">
        <v>735</v>
      </c>
      <c r="C87" s="13" t="s">
        <v>159</v>
      </c>
      <c r="D87" s="17" t="s">
        <v>738</v>
      </c>
      <c r="E87" s="18" t="s">
        <v>739</v>
      </c>
    </row>
    <row r="88" spans="2:5" x14ac:dyDescent="0.25">
      <c r="B88" s="13" t="s">
        <v>740</v>
      </c>
      <c r="C88" s="13" t="s">
        <v>163</v>
      </c>
      <c r="D88" s="17" t="s">
        <v>743</v>
      </c>
      <c r="E88" s="18" t="s">
        <v>744</v>
      </c>
    </row>
    <row r="89" spans="2:5" x14ac:dyDescent="0.25">
      <c r="B89" s="13" t="s">
        <v>745</v>
      </c>
      <c r="C89" s="13" t="s">
        <v>165</v>
      </c>
      <c r="D89" s="17" t="s">
        <v>748</v>
      </c>
      <c r="E89" s="18" t="s">
        <v>749</v>
      </c>
    </row>
    <row r="90" spans="2:5" x14ac:dyDescent="0.25">
      <c r="B90" s="13" t="s">
        <v>750</v>
      </c>
      <c r="C90" s="13" t="s">
        <v>173</v>
      </c>
      <c r="D90" s="17" t="s">
        <v>753</v>
      </c>
      <c r="E90" s="18" t="s">
        <v>754</v>
      </c>
    </row>
    <row r="91" spans="2:5" x14ac:dyDescent="0.25">
      <c r="B91" s="13" t="s">
        <v>755</v>
      </c>
      <c r="C91" s="13" t="s">
        <v>176</v>
      </c>
      <c r="D91" s="17" t="s">
        <v>758</v>
      </c>
      <c r="E91" s="18" t="s">
        <v>759</v>
      </c>
    </row>
    <row r="92" spans="2:5" x14ac:dyDescent="0.25">
      <c r="B92" s="13" t="s">
        <v>755</v>
      </c>
      <c r="C92" s="13" t="s">
        <v>176</v>
      </c>
      <c r="D92" s="17" t="s">
        <v>758</v>
      </c>
      <c r="E92" s="18" t="s">
        <v>759</v>
      </c>
    </row>
    <row r="93" spans="2:5" x14ac:dyDescent="0.25">
      <c r="B93" s="13" t="s">
        <v>760</v>
      </c>
      <c r="C93" s="13" t="s">
        <v>179</v>
      </c>
      <c r="D93" s="17" t="s">
        <v>763</v>
      </c>
      <c r="E93" s="18" t="s">
        <v>764</v>
      </c>
    </row>
    <row r="94" spans="2:5" x14ac:dyDescent="0.25">
      <c r="B94" s="13" t="s">
        <v>765</v>
      </c>
      <c r="C94" s="13" t="s">
        <v>1327</v>
      </c>
      <c r="D94" s="17" t="s">
        <v>768</v>
      </c>
      <c r="E94" s="18" t="s">
        <v>769</v>
      </c>
    </row>
    <row r="95" spans="2:5" x14ac:dyDescent="0.25">
      <c r="B95" s="13" t="s">
        <v>1335</v>
      </c>
      <c r="C95" s="13" t="s">
        <v>1328</v>
      </c>
      <c r="D95" s="17" t="s">
        <v>1338</v>
      </c>
      <c r="E95" s="18" t="s">
        <v>1339</v>
      </c>
    </row>
    <row r="96" spans="2:5" x14ac:dyDescent="0.25">
      <c r="B96" s="13" t="s">
        <v>770</v>
      </c>
      <c r="C96" s="13" t="s">
        <v>1329</v>
      </c>
      <c r="D96" s="17" t="s">
        <v>773</v>
      </c>
      <c r="E96" s="18" t="s">
        <v>774</v>
      </c>
    </row>
    <row r="97" spans="2:5" x14ac:dyDescent="0.25">
      <c r="B97" s="13" t="s">
        <v>1340</v>
      </c>
      <c r="C97" s="13" t="s">
        <v>1332</v>
      </c>
      <c r="D97" s="17" t="s">
        <v>1343</v>
      </c>
      <c r="E97" s="18" t="s">
        <v>1344</v>
      </c>
    </row>
    <row r="98" spans="2:5" x14ac:dyDescent="0.25">
      <c r="B98" s="13" t="s">
        <v>1345</v>
      </c>
      <c r="C98" s="13" t="s">
        <v>1334</v>
      </c>
      <c r="D98" s="17" t="s">
        <v>1348</v>
      </c>
      <c r="E98" s="18" t="s">
        <v>1349</v>
      </c>
    </row>
    <row r="99" spans="2:5" x14ac:dyDescent="0.25">
      <c r="B99" s="13" t="s">
        <v>775</v>
      </c>
      <c r="C99" s="13" t="s">
        <v>183</v>
      </c>
      <c r="D99" s="17" t="s">
        <v>778</v>
      </c>
      <c r="E99" s="18" t="s">
        <v>779</v>
      </c>
    </row>
    <row r="100" spans="2:5" x14ac:dyDescent="0.25">
      <c r="B100" s="13" t="s">
        <v>780</v>
      </c>
      <c r="C100" s="13" t="s">
        <v>185</v>
      </c>
      <c r="D100" s="17" t="s">
        <v>783</v>
      </c>
      <c r="E100" s="18" t="s">
        <v>784</v>
      </c>
    </row>
    <row r="101" spans="2:5" x14ac:dyDescent="0.25">
      <c r="B101" s="13" t="s">
        <v>785</v>
      </c>
      <c r="C101" s="13" t="s">
        <v>207</v>
      </c>
      <c r="D101" s="17" t="s">
        <v>788</v>
      </c>
      <c r="E101" s="18" t="s">
        <v>789</v>
      </c>
    </row>
    <row r="102" spans="2:5" x14ac:dyDescent="0.25">
      <c r="B102" s="13" t="s">
        <v>790</v>
      </c>
      <c r="C102" s="13" t="s">
        <v>209</v>
      </c>
      <c r="D102" s="17" t="s">
        <v>793</v>
      </c>
      <c r="E102" s="18" t="s">
        <v>794</v>
      </c>
    </row>
    <row r="103" spans="2:5" x14ac:dyDescent="0.25">
      <c r="B103" s="13" t="s">
        <v>1350</v>
      </c>
      <c r="C103" s="13" t="s">
        <v>1323</v>
      </c>
      <c r="D103" s="17" t="s">
        <v>1353</v>
      </c>
      <c r="E103" s="18" t="s">
        <v>1354</v>
      </c>
    </row>
    <row r="104" spans="2:5" x14ac:dyDescent="0.25">
      <c r="B104" s="13" t="s">
        <v>1355</v>
      </c>
      <c r="C104" s="13" t="s">
        <v>1324</v>
      </c>
      <c r="D104" s="17" t="s">
        <v>1358</v>
      </c>
      <c r="E104" s="18" t="s">
        <v>1359</v>
      </c>
    </row>
    <row r="105" spans="2:5" x14ac:dyDescent="0.25">
      <c r="B105" s="13" t="s">
        <v>1360</v>
      </c>
      <c r="C105" s="13" t="s">
        <v>1325</v>
      </c>
      <c r="D105" s="17" t="s">
        <v>1363</v>
      </c>
      <c r="E105" s="18" t="s">
        <v>1364</v>
      </c>
    </row>
    <row r="106" spans="2:5" x14ac:dyDescent="0.25">
      <c r="B106" s="13" t="s">
        <v>1365</v>
      </c>
      <c r="C106" s="13" t="s">
        <v>1326</v>
      </c>
      <c r="D106" s="17" t="s">
        <v>1368</v>
      </c>
      <c r="E106" s="18" t="s">
        <v>1369</v>
      </c>
    </row>
    <row r="107" spans="2:5" x14ac:dyDescent="0.25">
      <c r="B107" s="13" t="s">
        <v>1370</v>
      </c>
      <c r="C107" s="13" t="s">
        <v>1315</v>
      </c>
      <c r="D107" s="17" t="s">
        <v>1373</v>
      </c>
      <c r="E107" s="18" t="s">
        <v>1374</v>
      </c>
    </row>
    <row r="108" spans="2:5" x14ac:dyDescent="0.25">
      <c r="B108" s="13" t="s">
        <v>1375</v>
      </c>
      <c r="C108" s="13" t="s">
        <v>1316</v>
      </c>
      <c r="D108" s="17" t="s">
        <v>1378</v>
      </c>
      <c r="E108" s="18" t="s">
        <v>1379</v>
      </c>
    </row>
    <row r="109" spans="2:5" x14ac:dyDescent="0.25">
      <c r="B109" s="13" t="s">
        <v>1380</v>
      </c>
      <c r="C109" s="13" t="s">
        <v>1317</v>
      </c>
      <c r="D109" s="17" t="s">
        <v>1383</v>
      </c>
      <c r="E109" s="18" t="s">
        <v>1384</v>
      </c>
    </row>
    <row r="110" spans="2:5" x14ac:dyDescent="0.25">
      <c r="B110" s="13" t="s">
        <v>1385</v>
      </c>
      <c r="C110" s="13" t="s">
        <v>1318</v>
      </c>
      <c r="D110" s="17" t="s">
        <v>1388</v>
      </c>
      <c r="E110" s="18" t="s">
        <v>1389</v>
      </c>
    </row>
    <row r="111" spans="2:5" x14ac:dyDescent="0.25">
      <c r="B111" s="13" t="s">
        <v>1390</v>
      </c>
      <c r="C111" s="13" t="s">
        <v>1304</v>
      </c>
      <c r="D111" s="17" t="s">
        <v>1393</v>
      </c>
      <c r="E111" s="18" t="s">
        <v>1394</v>
      </c>
    </row>
    <row r="112" spans="2:5" x14ac:dyDescent="0.25">
      <c r="B112" s="13" t="s">
        <v>1395</v>
      </c>
      <c r="C112" s="13" t="s">
        <v>1308</v>
      </c>
      <c r="D112" s="17" t="s">
        <v>1398</v>
      </c>
      <c r="E112" s="18" t="s">
        <v>1399</v>
      </c>
    </row>
    <row r="113" spans="2:5" x14ac:dyDescent="0.25">
      <c r="B113" s="13" t="s">
        <v>1400</v>
      </c>
      <c r="C113" s="13" t="s">
        <v>1309</v>
      </c>
      <c r="D113" s="17" t="s">
        <v>1403</v>
      </c>
      <c r="E113" s="18" t="s">
        <v>1404</v>
      </c>
    </row>
    <row r="114" spans="2:5" x14ac:dyDescent="0.25">
      <c r="B114" s="13" t="s">
        <v>1405</v>
      </c>
      <c r="C114" s="13" t="s">
        <v>1310</v>
      </c>
      <c r="D114" s="17" t="s">
        <v>1408</v>
      </c>
      <c r="E114" s="18" t="s">
        <v>1409</v>
      </c>
    </row>
    <row r="115" spans="2:5" x14ac:dyDescent="0.25">
      <c r="B115" s="13" t="s">
        <v>1410</v>
      </c>
      <c r="C115" s="13" t="s">
        <v>1295</v>
      </c>
      <c r="D115" s="17" t="s">
        <v>1413</v>
      </c>
      <c r="E115" s="18" t="s">
        <v>1414</v>
      </c>
    </row>
    <row r="116" spans="2:5" x14ac:dyDescent="0.25">
      <c r="B116" s="13" t="s">
        <v>1415</v>
      </c>
      <c r="C116" s="13" t="s">
        <v>1300</v>
      </c>
      <c r="D116" s="17" t="s">
        <v>1418</v>
      </c>
      <c r="E116" s="18" t="s">
        <v>1419</v>
      </c>
    </row>
    <row r="117" spans="2:5" x14ac:dyDescent="0.25">
      <c r="B117" s="13" t="s">
        <v>1420</v>
      </c>
      <c r="C117" s="13" t="s">
        <v>1301</v>
      </c>
      <c r="D117" s="17" t="s">
        <v>1423</v>
      </c>
      <c r="E117" s="18" t="s">
        <v>1424</v>
      </c>
    </row>
    <row r="118" spans="2:5" x14ac:dyDescent="0.25">
      <c r="B118" s="13" t="s">
        <v>1425</v>
      </c>
      <c r="C118" s="13" t="s">
        <v>1302</v>
      </c>
      <c r="D118" s="17" t="s">
        <v>1428</v>
      </c>
      <c r="E118" s="18" t="s">
        <v>1429</v>
      </c>
    </row>
    <row r="119" spans="2:5" x14ac:dyDescent="0.25">
      <c r="B119" s="13" t="s">
        <v>795</v>
      </c>
      <c r="C119" s="13" t="s">
        <v>215</v>
      </c>
      <c r="D119" s="17" t="s">
        <v>798</v>
      </c>
      <c r="E119" s="18" t="s">
        <v>799</v>
      </c>
    </row>
    <row r="120" spans="2:5" x14ac:dyDescent="0.25">
      <c r="B120" s="13" t="s">
        <v>800</v>
      </c>
      <c r="C120" s="13" t="s">
        <v>217</v>
      </c>
      <c r="D120" s="17" t="s">
        <v>803</v>
      </c>
      <c r="E120" s="18" t="s">
        <v>804</v>
      </c>
    </row>
    <row r="121" spans="2:5" x14ac:dyDescent="0.25">
      <c r="B121" s="13" t="s">
        <v>805</v>
      </c>
      <c r="C121" s="13" t="s">
        <v>263</v>
      </c>
      <c r="D121" s="17" t="s">
        <v>808</v>
      </c>
      <c r="E121" s="18" t="s">
        <v>809</v>
      </c>
    </row>
    <row r="122" spans="2:5" x14ac:dyDescent="0.25">
      <c r="B122" s="13" t="s">
        <v>810</v>
      </c>
      <c r="C122" s="13" t="s">
        <v>267</v>
      </c>
      <c r="D122" s="17" t="s">
        <v>813</v>
      </c>
      <c r="E122" s="18" t="s">
        <v>814</v>
      </c>
    </row>
    <row r="123" spans="2:5" x14ac:dyDescent="0.25">
      <c r="B123" s="13" t="s">
        <v>815</v>
      </c>
      <c r="C123" s="13" t="s">
        <v>265</v>
      </c>
      <c r="D123" s="17" t="s">
        <v>818</v>
      </c>
      <c r="E123" s="18" t="s">
        <v>819</v>
      </c>
    </row>
    <row r="124" spans="2:5" x14ac:dyDescent="0.25">
      <c r="B124" s="13" t="s">
        <v>1159</v>
      </c>
      <c r="C124" s="13" t="s">
        <v>268</v>
      </c>
      <c r="D124" s="17" t="s">
        <v>822</v>
      </c>
      <c r="E124" s="18" t="s">
        <v>823</v>
      </c>
    </row>
    <row r="125" spans="2:5" x14ac:dyDescent="0.25">
      <c r="B125" s="13" t="s">
        <v>1160</v>
      </c>
      <c r="C125" s="13" t="s">
        <v>1109</v>
      </c>
      <c r="D125" s="17" t="s">
        <v>1163</v>
      </c>
      <c r="E125" s="18" t="s">
        <v>1164</v>
      </c>
    </row>
    <row r="126" spans="2:5" x14ac:dyDescent="0.25">
      <c r="B126" s="13" t="s">
        <v>1165</v>
      </c>
      <c r="C126" s="13" t="s">
        <v>1130</v>
      </c>
      <c r="D126" s="17" t="s">
        <v>1168</v>
      </c>
      <c r="E126" s="18" t="s">
        <v>1169</v>
      </c>
    </row>
    <row r="127" spans="2:5" x14ac:dyDescent="0.25">
      <c r="B127" s="13" t="s">
        <v>1170</v>
      </c>
      <c r="C127" s="13" t="s">
        <v>1110</v>
      </c>
      <c r="D127" s="17" t="s">
        <v>1173</v>
      </c>
      <c r="E127" s="18" t="s">
        <v>1174</v>
      </c>
    </row>
    <row r="128" spans="2:5" x14ac:dyDescent="0.25">
      <c r="B128" s="13" t="s">
        <v>1175</v>
      </c>
      <c r="C128" s="13" t="s">
        <v>1123</v>
      </c>
      <c r="D128" s="17" t="s">
        <v>1178</v>
      </c>
      <c r="E128" s="18" t="s">
        <v>1179</v>
      </c>
    </row>
    <row r="129" spans="2:5" x14ac:dyDescent="0.25">
      <c r="B129" s="13" t="s">
        <v>1180</v>
      </c>
      <c r="C129" s="13" t="s">
        <v>1114</v>
      </c>
      <c r="D129" s="17" t="s">
        <v>1183</v>
      </c>
      <c r="E129" s="18" t="s">
        <v>1184</v>
      </c>
    </row>
    <row r="130" spans="2:5" x14ac:dyDescent="0.25">
      <c r="B130" s="13" t="s">
        <v>1185</v>
      </c>
      <c r="C130" s="13" t="s">
        <v>1101</v>
      </c>
      <c r="D130" s="17" t="s">
        <v>1188</v>
      </c>
      <c r="E130" s="18" t="s">
        <v>1189</v>
      </c>
    </row>
    <row r="131" spans="2:5" x14ac:dyDescent="0.25">
      <c r="B131" s="13" t="s">
        <v>1190</v>
      </c>
      <c r="C131" s="13" t="s">
        <v>1116</v>
      </c>
      <c r="D131" s="17" t="s">
        <v>1193</v>
      </c>
      <c r="E131" s="18" t="s">
        <v>1194</v>
      </c>
    </row>
    <row r="132" spans="2:5" x14ac:dyDescent="0.25">
      <c r="B132" s="13" t="s">
        <v>1195</v>
      </c>
      <c r="C132" s="13" t="s">
        <v>1129</v>
      </c>
      <c r="D132" s="17" t="s">
        <v>1198</v>
      </c>
      <c r="E132" s="18" t="s">
        <v>1199</v>
      </c>
    </row>
    <row r="133" spans="2:5" x14ac:dyDescent="0.25">
      <c r="B133" s="13" t="s">
        <v>1200</v>
      </c>
      <c r="C133" s="13" t="s">
        <v>1133</v>
      </c>
      <c r="D133" s="17" t="s">
        <v>1203</v>
      </c>
      <c r="E133" s="18" t="s">
        <v>1204</v>
      </c>
    </row>
    <row r="134" spans="2:5" x14ac:dyDescent="0.25">
      <c r="B134" s="13" t="s">
        <v>824</v>
      </c>
      <c r="C134" s="13" t="s">
        <v>298</v>
      </c>
      <c r="D134" s="17" t="s">
        <v>827</v>
      </c>
      <c r="E134" s="18" t="s">
        <v>828</v>
      </c>
    </row>
    <row r="135" spans="2:5" x14ac:dyDescent="0.25">
      <c r="B135" s="13" t="s">
        <v>829</v>
      </c>
      <c r="C135" s="13" t="s">
        <v>361</v>
      </c>
      <c r="D135" s="17" t="s">
        <v>363</v>
      </c>
      <c r="E135" s="18" t="s">
        <v>832</v>
      </c>
    </row>
    <row r="136" spans="2:5" x14ac:dyDescent="0.25">
      <c r="B136" s="13" t="s">
        <v>833</v>
      </c>
      <c r="C136" s="13" t="s">
        <v>362</v>
      </c>
      <c r="D136" s="17" t="s">
        <v>836</v>
      </c>
      <c r="E136" s="18" t="s">
        <v>837</v>
      </c>
    </row>
    <row r="137" spans="2:5" x14ac:dyDescent="0.25">
      <c r="B137" s="13" t="s">
        <v>1205</v>
      </c>
      <c r="C137" s="13" t="s">
        <v>1096</v>
      </c>
      <c r="D137" s="17" t="s">
        <v>1208</v>
      </c>
      <c r="E137" s="18" t="s">
        <v>1209</v>
      </c>
    </row>
    <row r="138" spans="2:5" x14ac:dyDescent="0.25">
      <c r="B138" s="13" t="s">
        <v>838</v>
      </c>
      <c r="C138" s="13" t="s">
        <v>360</v>
      </c>
      <c r="D138" s="17" t="s">
        <v>841</v>
      </c>
      <c r="E138" s="18" t="s">
        <v>842</v>
      </c>
    </row>
    <row r="139" spans="2:5" x14ac:dyDescent="0.25">
      <c r="B139" s="13" t="s">
        <v>1210</v>
      </c>
      <c r="C139" s="13" t="s">
        <v>1118</v>
      </c>
      <c r="D139" s="17" t="s">
        <v>1213</v>
      </c>
      <c r="E139" s="18" t="s">
        <v>1214</v>
      </c>
    </row>
    <row r="140" spans="2:5" x14ac:dyDescent="0.25">
      <c r="B140" s="13" t="s">
        <v>843</v>
      </c>
      <c r="C140" s="13" t="s">
        <v>282</v>
      </c>
      <c r="D140" s="17" t="s">
        <v>846</v>
      </c>
      <c r="E140" s="18" t="s">
        <v>847</v>
      </c>
    </row>
    <row r="141" spans="2:5" x14ac:dyDescent="0.25">
      <c r="B141" s="13" t="s">
        <v>848</v>
      </c>
      <c r="C141" s="13" t="s">
        <v>290</v>
      </c>
      <c r="D141" s="17" t="s">
        <v>851</v>
      </c>
      <c r="E141" s="18" t="s">
        <v>852</v>
      </c>
    </row>
    <row r="142" spans="2:5" x14ac:dyDescent="0.25">
      <c r="B142" s="13" t="s">
        <v>853</v>
      </c>
      <c r="C142" s="13" t="s">
        <v>284</v>
      </c>
      <c r="D142" s="17" t="s">
        <v>856</v>
      </c>
      <c r="E142" s="18" t="s">
        <v>857</v>
      </c>
    </row>
    <row r="143" spans="2:5" x14ac:dyDescent="0.25">
      <c r="B143" s="13" t="s">
        <v>1267</v>
      </c>
      <c r="C143" s="13" t="s">
        <v>288</v>
      </c>
      <c r="D143" s="17" t="s">
        <v>861</v>
      </c>
      <c r="E143" s="18" t="s">
        <v>862</v>
      </c>
    </row>
    <row r="144" spans="2:5" x14ac:dyDescent="0.25">
      <c r="B144" s="13" t="s">
        <v>1215</v>
      </c>
      <c r="C144" s="13" t="s">
        <v>1122</v>
      </c>
      <c r="D144" s="17" t="s">
        <v>866</v>
      </c>
      <c r="E144" s="18" t="s">
        <v>867</v>
      </c>
    </row>
    <row r="145" spans="2:5" x14ac:dyDescent="0.25">
      <c r="B145" s="13" t="s">
        <v>858</v>
      </c>
      <c r="C145" s="13" t="s">
        <v>288</v>
      </c>
      <c r="D145" s="17" t="s">
        <v>1238</v>
      </c>
      <c r="E145" s="18" t="s">
        <v>1270</v>
      </c>
    </row>
    <row r="146" spans="2:5" x14ac:dyDescent="0.25">
      <c r="B146" s="13" t="s">
        <v>1235</v>
      </c>
      <c r="C146" s="13" t="s">
        <v>288</v>
      </c>
      <c r="D146" s="17" t="s">
        <v>1250</v>
      </c>
      <c r="E146" s="18" t="s">
        <v>1273</v>
      </c>
    </row>
    <row r="147" spans="2:5" x14ac:dyDescent="0.25">
      <c r="B147" s="13" t="s">
        <v>1216</v>
      </c>
      <c r="C147" s="13" t="s">
        <v>1121</v>
      </c>
      <c r="D147" s="17" t="s">
        <v>1219</v>
      </c>
      <c r="E147" s="18" t="s">
        <v>1220</v>
      </c>
    </row>
    <row r="148" spans="2:5" x14ac:dyDescent="0.25">
      <c r="B148" s="13" t="s">
        <v>863</v>
      </c>
      <c r="C148" s="13" t="s">
        <v>292</v>
      </c>
      <c r="D148" s="17" t="s">
        <v>1223</v>
      </c>
      <c r="E148" s="18" t="s">
        <v>1224</v>
      </c>
    </row>
    <row r="149" spans="2:5" x14ac:dyDescent="0.25">
      <c r="B149" s="13" t="s">
        <v>1274</v>
      </c>
      <c r="C149" s="13" t="s">
        <v>1096</v>
      </c>
      <c r="D149" s="17" t="s">
        <v>1245</v>
      </c>
      <c r="E149" s="18" t="s">
        <v>1277</v>
      </c>
    </row>
    <row r="150" spans="2:5" x14ac:dyDescent="0.25">
      <c r="B150" s="13" t="s">
        <v>1232</v>
      </c>
      <c r="C150" s="13" t="s">
        <v>1096</v>
      </c>
      <c r="D150" s="17" t="s">
        <v>1247</v>
      </c>
      <c r="E150" s="18" t="s">
        <v>1280</v>
      </c>
    </row>
    <row r="151" spans="2:5" x14ac:dyDescent="0.25">
      <c r="B151" s="13" t="s">
        <v>1233</v>
      </c>
      <c r="C151" s="13" t="s">
        <v>1096</v>
      </c>
      <c r="D151" s="17" t="s">
        <v>1248</v>
      </c>
      <c r="E151" s="18" t="s">
        <v>1283</v>
      </c>
    </row>
    <row r="152" spans="2:5" x14ac:dyDescent="0.25">
      <c r="B152" s="13" t="s">
        <v>1234</v>
      </c>
      <c r="C152" s="13" t="s">
        <v>1096</v>
      </c>
      <c r="D152" s="17" t="s">
        <v>1249</v>
      </c>
      <c r="E152" s="18" t="s">
        <v>1286</v>
      </c>
    </row>
    <row r="153" spans="2:5" x14ac:dyDescent="0.25">
      <c r="B153" s="13" t="s">
        <v>868</v>
      </c>
      <c r="C153" s="13" t="s">
        <v>869</v>
      </c>
      <c r="D153" s="17" t="s">
        <v>872</v>
      </c>
      <c r="E153" s="18" t="s">
        <v>873</v>
      </c>
    </row>
    <row r="154" spans="2:5" x14ac:dyDescent="0.25">
      <c r="B154" s="13" t="s">
        <v>874</v>
      </c>
      <c r="C154" s="13" t="s">
        <v>24</v>
      </c>
      <c r="D154" s="17" t="s">
        <v>877</v>
      </c>
      <c r="E154" s="18" t="s">
        <v>878</v>
      </c>
    </row>
    <row r="155" spans="2:5" x14ac:dyDescent="0.25">
      <c r="B155" s="13" t="s">
        <v>879</v>
      </c>
      <c r="C155" s="13" t="s">
        <v>36</v>
      </c>
      <c r="D155" s="17" t="s">
        <v>882</v>
      </c>
      <c r="E155" s="18" t="s">
        <v>883</v>
      </c>
    </row>
    <row r="156" spans="2:5" x14ac:dyDescent="0.25">
      <c r="B156" s="13" t="s">
        <v>884</v>
      </c>
      <c r="C156" s="13" t="s">
        <v>42</v>
      </c>
      <c r="D156" s="17" t="s">
        <v>887</v>
      </c>
      <c r="E156" s="18" t="s">
        <v>888</v>
      </c>
    </row>
    <row r="157" spans="2:5" x14ac:dyDescent="0.25">
      <c r="B157" s="13" t="s">
        <v>889</v>
      </c>
      <c r="C157" s="13" t="s">
        <v>44</v>
      </c>
      <c r="D157" s="17" t="s">
        <v>892</v>
      </c>
      <c r="E157" s="18" t="s">
        <v>893</v>
      </c>
    </row>
    <row r="158" spans="2:5" x14ac:dyDescent="0.25">
      <c r="B158" s="13" t="s">
        <v>894</v>
      </c>
      <c r="C158" s="13" t="s">
        <v>52</v>
      </c>
      <c r="D158" s="17" t="s">
        <v>897</v>
      </c>
      <c r="E158" s="84" t="s">
        <v>898</v>
      </c>
    </row>
    <row r="159" spans="2:5" x14ac:dyDescent="0.25">
      <c r="B159" s="13" t="s">
        <v>899</v>
      </c>
      <c r="C159" s="13" t="s">
        <v>74</v>
      </c>
      <c r="D159" s="17" t="s">
        <v>902</v>
      </c>
      <c r="E159" s="13" t="s">
        <v>903</v>
      </c>
    </row>
    <row r="160" spans="2:5" x14ac:dyDescent="0.25">
      <c r="B160" s="13" t="s">
        <v>904</v>
      </c>
      <c r="C160" s="13" t="s">
        <v>76</v>
      </c>
      <c r="D160" s="17" t="s">
        <v>907</v>
      </c>
      <c r="E160" s="13" t="s">
        <v>908</v>
      </c>
    </row>
    <row r="161" spans="2:5" x14ac:dyDescent="0.25">
      <c r="B161" s="13" t="s">
        <v>909</v>
      </c>
      <c r="C161" s="13" t="s">
        <v>84</v>
      </c>
      <c r="D161" s="17" t="s">
        <v>912</v>
      </c>
      <c r="E161" s="13" t="s">
        <v>913</v>
      </c>
    </row>
    <row r="162" spans="2:5" x14ac:dyDescent="0.25">
      <c r="B162" s="13" t="s">
        <v>914</v>
      </c>
      <c r="C162" s="13" t="s">
        <v>90</v>
      </c>
      <c r="D162" s="17" t="s">
        <v>917</v>
      </c>
      <c r="E162" s="13" t="s">
        <v>918</v>
      </c>
    </row>
    <row r="163" spans="2:5" x14ac:dyDescent="0.25">
      <c r="B163" s="13" t="s">
        <v>919</v>
      </c>
      <c r="C163" s="13" t="s">
        <v>108</v>
      </c>
      <c r="D163" s="17" t="s">
        <v>922</v>
      </c>
      <c r="E163" s="13" t="s">
        <v>923</v>
      </c>
    </row>
    <row r="164" spans="2:5" x14ac:dyDescent="0.25">
      <c r="B164" s="13" t="s">
        <v>924</v>
      </c>
      <c r="C164" s="13" t="s">
        <v>131</v>
      </c>
      <c r="D164" s="17" t="s">
        <v>927</v>
      </c>
      <c r="E164" s="13" t="s">
        <v>928</v>
      </c>
    </row>
    <row r="165" spans="2:5" x14ac:dyDescent="0.25">
      <c r="B165" s="13" t="s">
        <v>929</v>
      </c>
      <c r="C165" s="13" t="s">
        <v>149</v>
      </c>
      <c r="D165" s="17" t="s">
        <v>932</v>
      </c>
      <c r="E165" s="13" t="s">
        <v>933</v>
      </c>
    </row>
    <row r="166" spans="2:5" x14ac:dyDescent="0.25">
      <c r="B166" s="13" t="s">
        <v>934</v>
      </c>
      <c r="C166" s="13" t="s">
        <v>153</v>
      </c>
      <c r="D166" s="17" t="s">
        <v>937</v>
      </c>
      <c r="E166" s="13" t="s">
        <v>938</v>
      </c>
    </row>
    <row r="167" spans="2:5" x14ac:dyDescent="0.25">
      <c r="B167" s="13" t="s">
        <v>939</v>
      </c>
      <c r="C167" s="13" t="s">
        <v>161</v>
      </c>
      <c r="D167" s="17" t="s">
        <v>942</v>
      </c>
      <c r="E167" s="13" t="s">
        <v>943</v>
      </c>
    </row>
    <row r="168" spans="2:5" x14ac:dyDescent="0.25">
      <c r="B168" s="13" t="s">
        <v>944</v>
      </c>
      <c r="C168" s="13" t="s">
        <v>187</v>
      </c>
      <c r="D168" s="17" t="s">
        <v>947</v>
      </c>
      <c r="E168" s="13" t="s">
        <v>948</v>
      </c>
    </row>
    <row r="169" spans="2:5" x14ac:dyDescent="0.25">
      <c r="B169" s="13" t="s">
        <v>949</v>
      </c>
      <c r="C169" s="13" t="s">
        <v>189</v>
      </c>
      <c r="D169" s="17" t="s">
        <v>952</v>
      </c>
      <c r="E169" s="13" t="s">
        <v>953</v>
      </c>
    </row>
    <row r="170" spans="2:5" x14ac:dyDescent="0.25">
      <c r="B170" s="13" t="s">
        <v>954</v>
      </c>
      <c r="C170" s="13" t="s">
        <v>191</v>
      </c>
      <c r="D170" s="17" t="s">
        <v>957</v>
      </c>
      <c r="E170" s="13" t="s">
        <v>958</v>
      </c>
    </row>
    <row r="171" spans="2:5" x14ac:dyDescent="0.25">
      <c r="B171" s="13" t="s">
        <v>959</v>
      </c>
      <c r="C171" s="13" t="s">
        <v>193</v>
      </c>
      <c r="D171" s="17" t="s">
        <v>962</v>
      </c>
      <c r="E171" s="13" t="s">
        <v>963</v>
      </c>
    </row>
    <row r="172" spans="2:5" x14ac:dyDescent="0.25">
      <c r="B172" s="13" t="s">
        <v>964</v>
      </c>
      <c r="C172" s="13" t="s">
        <v>195</v>
      </c>
      <c r="D172" s="17" t="s">
        <v>967</v>
      </c>
      <c r="E172" s="13" t="s">
        <v>968</v>
      </c>
    </row>
    <row r="173" spans="2:5" x14ac:dyDescent="0.25">
      <c r="B173" s="13" t="s">
        <v>969</v>
      </c>
      <c r="C173" s="13" t="s">
        <v>197</v>
      </c>
      <c r="D173" s="17" t="s">
        <v>972</v>
      </c>
      <c r="E173" s="13" t="s">
        <v>973</v>
      </c>
    </row>
    <row r="174" spans="2:5" x14ac:dyDescent="0.25">
      <c r="B174" s="13" t="s">
        <v>974</v>
      </c>
      <c r="C174" s="13" t="s">
        <v>211</v>
      </c>
      <c r="D174" s="17" t="s">
        <v>977</v>
      </c>
      <c r="E174" s="13" t="s">
        <v>978</v>
      </c>
    </row>
    <row r="175" spans="2:5" x14ac:dyDescent="0.25">
      <c r="B175" s="13" t="s">
        <v>979</v>
      </c>
      <c r="C175" s="13" t="s">
        <v>213</v>
      </c>
      <c r="D175" s="17" t="s">
        <v>982</v>
      </c>
      <c r="E175" s="13" t="s">
        <v>983</v>
      </c>
    </row>
    <row r="176" spans="2:5" x14ac:dyDescent="0.25">
      <c r="B176" s="13" t="s">
        <v>1237</v>
      </c>
      <c r="C176" s="13" t="s">
        <v>1255</v>
      </c>
      <c r="D176" s="17" t="s">
        <v>1256</v>
      </c>
      <c r="E176" s="13" t="s">
        <v>1289</v>
      </c>
    </row>
    <row r="177" spans="2:5" x14ac:dyDescent="0.25">
      <c r="B177" s="13" t="s">
        <v>984</v>
      </c>
      <c r="C177" s="13" t="s">
        <v>235</v>
      </c>
      <c r="D177" s="17" t="s">
        <v>987</v>
      </c>
      <c r="E177" s="13" t="s">
        <v>988</v>
      </c>
    </row>
    <row r="178" spans="2:5" x14ac:dyDescent="0.25">
      <c r="B178" s="13" t="s">
        <v>989</v>
      </c>
      <c r="C178" s="13" t="s">
        <v>239</v>
      </c>
      <c r="D178" s="17" t="s">
        <v>992</v>
      </c>
      <c r="E178" s="13" t="s">
        <v>993</v>
      </c>
    </row>
    <row r="179" spans="2:5" x14ac:dyDescent="0.25">
      <c r="B179" s="13" t="s">
        <v>998</v>
      </c>
      <c r="C179" s="13" t="s">
        <v>251</v>
      </c>
      <c r="D179" s="17" t="s">
        <v>1001</v>
      </c>
      <c r="E179" s="13" t="s">
        <v>1002</v>
      </c>
    </row>
    <row r="180" spans="2:5" x14ac:dyDescent="0.25">
      <c r="B180" s="13" t="s">
        <v>1003</v>
      </c>
      <c r="C180" s="13" t="s">
        <v>255</v>
      </c>
      <c r="D180" s="17" t="s">
        <v>1006</v>
      </c>
      <c r="E180" s="13" t="s">
        <v>1007</v>
      </c>
    </row>
    <row r="181" spans="2:5" x14ac:dyDescent="0.25">
      <c r="B181" s="13" t="s">
        <v>1008</v>
      </c>
      <c r="C181" s="13" t="s">
        <v>253</v>
      </c>
      <c r="D181" s="17" t="s">
        <v>1011</v>
      </c>
      <c r="E181" s="13" t="s">
        <v>1012</v>
      </c>
    </row>
    <row r="182" spans="2:5" x14ac:dyDescent="0.25">
      <c r="B182" s="13" t="s">
        <v>1290</v>
      </c>
      <c r="C182" s="13" t="s">
        <v>1258</v>
      </c>
      <c r="D182" s="17" t="s">
        <v>1259</v>
      </c>
      <c r="E182" s="13" t="s">
        <v>1293</v>
      </c>
    </row>
    <row r="183" spans="2:5" x14ac:dyDescent="0.25">
      <c r="B183" s="13" t="s">
        <v>1013</v>
      </c>
      <c r="C183" s="13" t="s">
        <v>294</v>
      </c>
      <c r="D183" s="17" t="s">
        <v>1016</v>
      </c>
      <c r="E183" s="13" t="s">
        <v>1017</v>
      </c>
    </row>
    <row r="184" spans="2:5" x14ac:dyDescent="0.25">
      <c r="B184" s="13" t="s">
        <v>1018</v>
      </c>
      <c r="C184" s="13" t="s">
        <v>296</v>
      </c>
      <c r="D184" s="17" t="s">
        <v>1021</v>
      </c>
      <c r="E184" s="13" t="s">
        <v>1022</v>
      </c>
    </row>
    <row r="185" spans="2:5" x14ac:dyDescent="0.25">
      <c r="B185" s="13" t="s">
        <v>1023</v>
      </c>
      <c r="C185" s="13" t="s">
        <v>261</v>
      </c>
      <c r="D185" s="17" t="s">
        <v>1026</v>
      </c>
      <c r="E185" s="13" t="s">
        <v>1027</v>
      </c>
    </row>
    <row r="186" spans="2:5" x14ac:dyDescent="0.25">
      <c r="B186" s="13" t="s">
        <v>1028</v>
      </c>
      <c r="C186" s="13" t="s">
        <v>259</v>
      </c>
      <c r="D186" s="17" t="s">
        <v>1031</v>
      </c>
      <c r="E186" s="84" t="s">
        <v>1032</v>
      </c>
    </row>
    <row r="187" spans="2:5" x14ac:dyDescent="0.25">
      <c r="B187" s="13" t="s">
        <v>1033</v>
      </c>
      <c r="C187" s="13" t="s">
        <v>257</v>
      </c>
      <c r="D187" s="17" t="s">
        <v>1036</v>
      </c>
      <c r="E187" s="13" t="s">
        <v>1037</v>
      </c>
    </row>
    <row r="188" spans="2:5" x14ac:dyDescent="0.25">
      <c r="B188" s="13" t="s">
        <v>1225</v>
      </c>
      <c r="C188" s="13" t="s">
        <v>1100</v>
      </c>
      <c r="D188" s="17" t="s">
        <v>1228</v>
      </c>
      <c r="E188" s="13" t="s">
        <v>1229</v>
      </c>
    </row>
    <row r="189" spans="2:5" x14ac:dyDescent="0.25">
      <c r="B189" s="13" t="s">
        <v>1038</v>
      </c>
      <c r="C189" s="13" t="s">
        <v>344</v>
      </c>
      <c r="D189" s="17" t="s">
        <v>330</v>
      </c>
      <c r="E189" s="13" t="s">
        <v>331</v>
      </c>
    </row>
    <row r="190" spans="2:5" x14ac:dyDescent="0.25">
      <c r="B190" s="13" t="s">
        <v>1041</v>
      </c>
      <c r="C190" s="13" t="s">
        <v>311</v>
      </c>
      <c r="D190" s="17" t="s">
        <v>328</v>
      </c>
      <c r="E190" s="13" t="s">
        <v>329</v>
      </c>
    </row>
    <row r="191" spans="2:5" x14ac:dyDescent="0.25">
      <c r="B191" s="13" t="s">
        <v>1044</v>
      </c>
      <c r="C191" s="13" t="s">
        <v>309</v>
      </c>
      <c r="D191" s="17" t="s">
        <v>326</v>
      </c>
      <c r="E191" s="13" t="s">
        <v>327</v>
      </c>
    </row>
    <row r="192" spans="2:5" x14ac:dyDescent="0.25">
      <c r="B192" s="13" t="s">
        <v>1047</v>
      </c>
      <c r="C192" s="13" t="s">
        <v>310</v>
      </c>
      <c r="D192" s="17" t="s">
        <v>324</v>
      </c>
      <c r="E192" s="13" t="s">
        <v>325</v>
      </c>
    </row>
    <row r="193" spans="2:5" x14ac:dyDescent="0.25">
      <c r="B193" s="13" t="s">
        <v>1050</v>
      </c>
      <c r="C193" s="13" t="s">
        <v>343</v>
      </c>
      <c r="D193" s="17" t="s">
        <v>322</v>
      </c>
      <c r="E193" s="13" t="s">
        <v>323</v>
      </c>
    </row>
    <row r="194" spans="2:5" x14ac:dyDescent="0.25">
      <c r="B194" s="13" t="s">
        <v>1053</v>
      </c>
      <c r="C194" s="13" t="s">
        <v>307</v>
      </c>
      <c r="D194" s="17" t="s">
        <v>320</v>
      </c>
      <c r="E194" s="13" t="s">
        <v>321</v>
      </c>
    </row>
    <row r="195" spans="2:5" x14ac:dyDescent="0.25">
      <c r="B195" s="13" t="s">
        <v>1056</v>
      </c>
      <c r="C195" s="13" t="s">
        <v>305</v>
      </c>
      <c r="D195" s="17" t="s">
        <v>318</v>
      </c>
      <c r="E195" s="13" t="s">
        <v>319</v>
      </c>
    </row>
    <row r="196" spans="2:5" x14ac:dyDescent="0.25">
      <c r="B196" s="13" t="s">
        <v>1059</v>
      </c>
      <c r="C196" s="13" t="s">
        <v>286</v>
      </c>
      <c r="D196" s="17" t="s">
        <v>316</v>
      </c>
      <c r="E196" s="13" t="s">
        <v>317</v>
      </c>
    </row>
    <row r="197" spans="2:5" x14ac:dyDescent="0.25">
      <c r="B197" s="13" t="s">
        <v>345</v>
      </c>
      <c r="C197" s="13" t="s">
        <v>342</v>
      </c>
      <c r="D197" s="17" t="s">
        <v>346</v>
      </c>
      <c r="E197" s="13" t="s">
        <v>347</v>
      </c>
    </row>
    <row r="198" spans="2:5" x14ac:dyDescent="0.25">
      <c r="B198" s="13" t="s">
        <v>1064</v>
      </c>
      <c r="C198" s="13" t="s">
        <v>274</v>
      </c>
      <c r="D198" s="17" t="s">
        <v>1067</v>
      </c>
      <c r="E198" s="13" t="s">
        <v>1068</v>
      </c>
    </row>
    <row r="199" spans="2:5" x14ac:dyDescent="0.25">
      <c r="B199" s="13" t="s">
        <v>1069</v>
      </c>
      <c r="C199" s="13" t="s">
        <v>272</v>
      </c>
      <c r="D199" s="17" t="s">
        <v>1072</v>
      </c>
      <c r="E199" s="13" t="s">
        <v>1073</v>
      </c>
    </row>
    <row r="200" spans="2:5" x14ac:dyDescent="0.25">
      <c r="B200" s="13" t="s">
        <v>1074</v>
      </c>
      <c r="C200" s="13" t="s">
        <v>270</v>
      </c>
      <c r="D200" s="17" t="s">
        <v>1077</v>
      </c>
      <c r="E200" s="13" t="s">
        <v>1078</v>
      </c>
    </row>
    <row r="201" spans="2:5" x14ac:dyDescent="0.25">
      <c r="B201" s="13" t="s">
        <v>1079</v>
      </c>
      <c r="C201" s="13" t="s">
        <v>276</v>
      </c>
      <c r="D201" s="17" t="s">
        <v>1082</v>
      </c>
      <c r="E201" s="13" t="s">
        <v>1083</v>
      </c>
    </row>
    <row r="202" spans="2:5" x14ac:dyDescent="0.25">
      <c r="B202" s="13" t="s">
        <v>1084</v>
      </c>
      <c r="C202" s="13" t="s">
        <v>280</v>
      </c>
      <c r="D202" s="17" t="s">
        <v>332</v>
      </c>
      <c r="E202" s="13" t="s">
        <v>333</v>
      </c>
    </row>
    <row r="203" spans="2:5" x14ac:dyDescent="0.25">
      <c r="B203" s="13" t="s">
        <v>1087</v>
      </c>
      <c r="C203" s="13" t="s">
        <v>278</v>
      </c>
      <c r="D203" s="17" t="s">
        <v>1090</v>
      </c>
      <c r="E203" s="13" t="s">
        <v>1091</v>
      </c>
    </row>
    <row r="204" spans="2:5" x14ac:dyDescent="0.25">
      <c r="B204" s="13" t="s">
        <v>348</v>
      </c>
      <c r="C204" s="13" t="s">
        <v>338</v>
      </c>
      <c r="D204" s="17" t="s">
        <v>349</v>
      </c>
      <c r="E204" s="13" t="s">
        <v>350</v>
      </c>
    </row>
    <row r="205" spans="2:5" x14ac:dyDescent="0.25">
      <c r="B205" s="13" t="s">
        <v>351</v>
      </c>
      <c r="C205" s="13" t="s">
        <v>340</v>
      </c>
      <c r="D205" s="17" t="s">
        <v>352</v>
      </c>
      <c r="E205" s="13" t="s">
        <v>353</v>
      </c>
    </row>
    <row r="206" spans="2:5" x14ac:dyDescent="0.25">
      <c r="D206" s="21" t="s">
        <v>1430</v>
      </c>
      <c r="E206" s="23">
        <v>44307</v>
      </c>
    </row>
  </sheetData>
  <autoFilter ref="B4:E4" xr:uid="{00000000-0009-0000-0000-000000000000}"/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416C1-A324-4E99-A055-CAEE46F847DB}">
  <sheetPr>
    <pageSetUpPr fitToPage="1"/>
  </sheetPr>
  <dimension ref="B1:K206"/>
  <sheetViews>
    <sheetView zoomScaleNormal="100" workbookViewId="0">
      <pane ySplit="4" topLeftCell="A5" activePane="bottomLeft" state="frozen"/>
      <selection pane="bottomLeft" activeCell="D10" sqref="D10"/>
    </sheetView>
  </sheetViews>
  <sheetFormatPr defaultColWidth="9.140625" defaultRowHeight="15" x14ac:dyDescent="0.25"/>
  <cols>
    <col min="1" max="1" width="2.5703125" customWidth="1"/>
    <col min="2" max="2" width="21.28515625" customWidth="1"/>
    <col min="3" max="3" width="17.7109375" customWidth="1"/>
    <col min="4" max="4" width="61.28515625" customWidth="1"/>
    <col min="5" max="5" width="9.5703125" style="19" customWidth="1"/>
    <col min="6" max="6" width="8.28515625" style="20" customWidth="1"/>
    <col min="7" max="7" width="1.5703125" customWidth="1"/>
    <col min="8" max="8" width="13.85546875" style="20" customWidth="1"/>
    <col min="9" max="9" width="8.7109375" style="21" customWidth="1"/>
    <col min="10" max="10" width="16.85546875" style="21" customWidth="1"/>
    <col min="11" max="11" width="17.28515625" customWidth="1"/>
    <col min="14" max="14" width="12" bestFit="1" customWidth="1"/>
  </cols>
  <sheetData>
    <row r="1" spans="2:11" ht="12.75" customHeight="1" x14ac:dyDescent="0.25"/>
    <row r="2" spans="2:11" ht="52.5" customHeight="1" x14ac:dyDescent="0.3">
      <c r="B2" s="83" t="s">
        <v>1294</v>
      </c>
      <c r="C2" s="83"/>
      <c r="D2" s="83"/>
      <c r="E2" s="83"/>
      <c r="F2" s="83"/>
      <c r="G2" s="83"/>
      <c r="H2" s="83"/>
      <c r="I2" s="83"/>
      <c r="J2" s="54"/>
      <c r="K2" s="83"/>
    </row>
    <row r="3" spans="2:11" ht="6.75" customHeight="1" x14ac:dyDescent="0.25"/>
    <row r="4" spans="2:11" ht="33" customHeight="1" thickBot="1" x14ac:dyDescent="0.3">
      <c r="B4" s="1" t="s">
        <v>0</v>
      </c>
      <c r="C4" s="1"/>
      <c r="D4" s="1" t="s">
        <v>1</v>
      </c>
      <c r="E4" s="2" t="s">
        <v>2</v>
      </c>
      <c r="F4" s="3" t="s">
        <v>3</v>
      </c>
      <c r="G4" s="1"/>
      <c r="H4" s="4" t="s">
        <v>4</v>
      </c>
      <c r="I4" s="5" t="s">
        <v>5</v>
      </c>
      <c r="J4" s="6" t="s">
        <v>6</v>
      </c>
      <c r="K4" s="27" t="s">
        <v>7</v>
      </c>
    </row>
    <row r="5" spans="2:11" ht="15.75" thickTop="1" x14ac:dyDescent="0.25">
      <c r="B5" s="7" t="s">
        <v>8</v>
      </c>
      <c r="C5" s="8" t="s">
        <v>364</v>
      </c>
      <c r="D5" s="7" t="s">
        <v>9</v>
      </c>
      <c r="E5" s="9" t="s">
        <v>10</v>
      </c>
      <c r="F5" s="10" t="s">
        <v>365</v>
      </c>
      <c r="G5" s="7"/>
      <c r="H5" s="11" t="s">
        <v>366</v>
      </c>
      <c r="I5" s="12">
        <v>9</v>
      </c>
      <c r="J5" s="12" t="s">
        <v>367</v>
      </c>
      <c r="K5" s="11" t="s">
        <v>368</v>
      </c>
    </row>
    <row r="6" spans="2:11" x14ac:dyDescent="0.25">
      <c r="B6" s="7" t="s">
        <v>19</v>
      </c>
      <c r="C6" s="7" t="s">
        <v>369</v>
      </c>
      <c r="D6" s="7" t="s">
        <v>20</v>
      </c>
      <c r="E6" s="9" t="s">
        <v>10</v>
      </c>
      <c r="F6" s="10" t="s">
        <v>370</v>
      </c>
      <c r="G6" s="7"/>
      <c r="H6" s="8" t="s">
        <v>371</v>
      </c>
      <c r="I6" s="12">
        <v>3</v>
      </c>
      <c r="J6" s="12" t="s">
        <v>372</v>
      </c>
      <c r="K6" s="11" t="s">
        <v>373</v>
      </c>
    </row>
    <row r="7" spans="2:11" x14ac:dyDescent="0.25">
      <c r="B7" s="7" t="s">
        <v>93</v>
      </c>
      <c r="C7" s="7" t="s">
        <v>374</v>
      </c>
      <c r="D7" s="7" t="s">
        <v>94</v>
      </c>
      <c r="E7" s="9" t="s">
        <v>10</v>
      </c>
      <c r="F7" s="10" t="s">
        <v>375</v>
      </c>
      <c r="G7" s="7"/>
      <c r="H7" s="11" t="s">
        <v>376</v>
      </c>
      <c r="I7" s="12">
        <v>8</v>
      </c>
      <c r="J7" s="12" t="s">
        <v>377</v>
      </c>
      <c r="K7" s="11" t="s">
        <v>378</v>
      </c>
    </row>
    <row r="8" spans="2:11" x14ac:dyDescent="0.25">
      <c r="B8" s="7" t="s">
        <v>132</v>
      </c>
      <c r="C8" s="7" t="s">
        <v>379</v>
      </c>
      <c r="D8" s="7" t="s">
        <v>133</v>
      </c>
      <c r="E8" s="9" t="s">
        <v>10</v>
      </c>
      <c r="F8" s="10" t="s">
        <v>380</v>
      </c>
      <c r="G8" s="7"/>
      <c r="H8" s="11" t="s">
        <v>381</v>
      </c>
      <c r="I8" s="12">
        <v>7</v>
      </c>
      <c r="J8" s="12" t="s">
        <v>382</v>
      </c>
      <c r="K8" s="11" t="s">
        <v>383</v>
      </c>
    </row>
    <row r="9" spans="2:11" x14ac:dyDescent="0.25">
      <c r="B9" s="7" t="s">
        <v>166</v>
      </c>
      <c r="C9" s="7" t="s">
        <v>384</v>
      </c>
      <c r="D9" s="7" t="s">
        <v>167</v>
      </c>
      <c r="E9" s="9" t="s">
        <v>10</v>
      </c>
      <c r="F9" s="10" t="s">
        <v>385</v>
      </c>
      <c r="G9" s="7"/>
      <c r="H9" s="11" t="s">
        <v>386</v>
      </c>
      <c r="I9" s="12">
        <v>1</v>
      </c>
      <c r="J9" s="12" t="s">
        <v>387</v>
      </c>
      <c r="K9" s="11" t="s">
        <v>388</v>
      </c>
    </row>
    <row r="10" spans="2:11" x14ac:dyDescent="0.25">
      <c r="B10" s="7" t="s">
        <v>168</v>
      </c>
      <c r="C10" s="7" t="s">
        <v>389</v>
      </c>
      <c r="D10" s="7" t="s">
        <v>169</v>
      </c>
      <c r="E10" s="9" t="s">
        <v>10</v>
      </c>
      <c r="F10" s="10" t="s">
        <v>390</v>
      </c>
      <c r="G10" s="7"/>
      <c r="H10" s="11" t="s">
        <v>391</v>
      </c>
      <c r="I10" s="12">
        <v>8</v>
      </c>
      <c r="J10" s="12" t="s">
        <v>392</v>
      </c>
      <c r="K10" s="11" t="s">
        <v>393</v>
      </c>
    </row>
    <row r="11" spans="2:11" x14ac:dyDescent="0.25">
      <c r="B11" s="7" t="s">
        <v>170</v>
      </c>
      <c r="C11" s="7" t="s">
        <v>394</v>
      </c>
      <c r="D11" s="7" t="s">
        <v>171</v>
      </c>
      <c r="E11" s="9" t="s">
        <v>10</v>
      </c>
      <c r="F11" s="10" t="s">
        <v>395</v>
      </c>
      <c r="G11" s="7"/>
      <c r="H11" s="11" t="s">
        <v>396</v>
      </c>
      <c r="I11" s="12">
        <v>6</v>
      </c>
      <c r="J11" s="12" t="s">
        <v>397</v>
      </c>
      <c r="K11" s="11" t="s">
        <v>398</v>
      </c>
    </row>
    <row r="12" spans="2:11" x14ac:dyDescent="0.25">
      <c r="B12" s="7" t="s">
        <v>198</v>
      </c>
      <c r="C12" s="7" t="s">
        <v>399</v>
      </c>
      <c r="D12" s="7" t="s">
        <v>199</v>
      </c>
      <c r="E12" s="9" t="s">
        <v>10</v>
      </c>
      <c r="F12" s="10" t="s">
        <v>400</v>
      </c>
      <c r="G12" s="7"/>
      <c r="H12" s="11" t="s">
        <v>401</v>
      </c>
      <c r="I12" s="12">
        <v>0</v>
      </c>
      <c r="J12" s="12" t="s">
        <v>402</v>
      </c>
      <c r="K12" s="11" t="s">
        <v>403</v>
      </c>
    </row>
    <row r="13" spans="2:11" x14ac:dyDescent="0.25">
      <c r="B13" s="7" t="s">
        <v>200</v>
      </c>
      <c r="C13" s="7" t="s">
        <v>404</v>
      </c>
      <c r="D13" s="7" t="s">
        <v>201</v>
      </c>
      <c r="E13" s="9" t="s">
        <v>10</v>
      </c>
      <c r="F13" s="10" t="s">
        <v>405</v>
      </c>
      <c r="G13" s="7"/>
      <c r="H13" s="11" t="s">
        <v>406</v>
      </c>
      <c r="I13" s="12">
        <v>7</v>
      </c>
      <c r="J13" s="12" t="s">
        <v>407</v>
      </c>
      <c r="K13" s="11" t="s">
        <v>408</v>
      </c>
    </row>
    <row r="14" spans="2:11" x14ac:dyDescent="0.25">
      <c r="B14" s="7" t="s">
        <v>202</v>
      </c>
      <c r="C14" s="7" t="s">
        <v>409</v>
      </c>
      <c r="D14" s="7" t="s">
        <v>203</v>
      </c>
      <c r="E14" s="9" t="s">
        <v>10</v>
      </c>
      <c r="F14" s="10" t="s">
        <v>410</v>
      </c>
      <c r="G14" s="7"/>
      <c r="H14" s="11" t="s">
        <v>411</v>
      </c>
      <c r="I14" s="12">
        <v>5</v>
      </c>
      <c r="J14" s="12" t="s">
        <v>412</v>
      </c>
      <c r="K14" s="11" t="s">
        <v>413</v>
      </c>
    </row>
    <row r="15" spans="2:11" x14ac:dyDescent="0.25">
      <c r="B15" s="7" t="s">
        <v>218</v>
      </c>
      <c r="C15" s="7" t="s">
        <v>414</v>
      </c>
      <c r="D15" s="13" t="s">
        <v>219</v>
      </c>
      <c r="E15" s="9" t="s">
        <v>10</v>
      </c>
      <c r="F15" s="14" t="s">
        <v>415</v>
      </c>
      <c r="G15" s="7"/>
      <c r="H15" s="11" t="s">
        <v>416</v>
      </c>
      <c r="I15" s="12">
        <v>9</v>
      </c>
      <c r="J15" s="12" t="s">
        <v>417</v>
      </c>
      <c r="K15" s="11" t="s">
        <v>418</v>
      </c>
    </row>
    <row r="16" spans="2:11" x14ac:dyDescent="0.25">
      <c r="B16" s="7" t="s">
        <v>220</v>
      </c>
      <c r="C16" s="7" t="s">
        <v>419</v>
      </c>
      <c r="D16" s="7" t="s">
        <v>221</v>
      </c>
      <c r="E16" s="9" t="s">
        <v>10</v>
      </c>
      <c r="F16" s="14" t="s">
        <v>420</v>
      </c>
      <c r="G16" s="7"/>
      <c r="H16" s="11" t="s">
        <v>421</v>
      </c>
      <c r="I16" s="12">
        <v>6</v>
      </c>
      <c r="J16" s="12" t="s">
        <v>422</v>
      </c>
      <c r="K16" s="11" t="s">
        <v>423</v>
      </c>
    </row>
    <row r="17" spans="2:11" x14ac:dyDescent="0.25">
      <c r="B17" s="7" t="s">
        <v>232</v>
      </c>
      <c r="C17" s="7" t="s">
        <v>424</v>
      </c>
      <c r="D17" s="7" t="s">
        <v>233</v>
      </c>
      <c r="E17" s="9" t="s">
        <v>10</v>
      </c>
      <c r="F17" s="10" t="s">
        <v>425</v>
      </c>
      <c r="G17" s="7"/>
      <c r="H17" s="11" t="s">
        <v>426</v>
      </c>
      <c r="I17" s="12">
        <v>4</v>
      </c>
      <c r="J17" s="12" t="s">
        <v>427</v>
      </c>
      <c r="K17" s="11" t="s">
        <v>428</v>
      </c>
    </row>
    <row r="18" spans="2:11" x14ac:dyDescent="0.25">
      <c r="B18" s="13" t="s">
        <v>240</v>
      </c>
      <c r="C18" s="7" t="s">
        <v>429</v>
      </c>
      <c r="D18" s="7" t="s">
        <v>9</v>
      </c>
      <c r="E18" s="15" t="s">
        <v>10</v>
      </c>
      <c r="F18" s="14" t="s">
        <v>430</v>
      </c>
      <c r="G18" s="13"/>
      <c r="H18" s="18" t="s">
        <v>431</v>
      </c>
      <c r="I18" s="17">
        <v>2</v>
      </c>
      <c r="J18" s="17" t="s">
        <v>432</v>
      </c>
      <c r="K18" s="11" t="s">
        <v>433</v>
      </c>
    </row>
    <row r="19" spans="2:11" x14ac:dyDescent="0.25">
      <c r="B19" s="13" t="s">
        <v>243</v>
      </c>
      <c r="C19" s="7" t="s">
        <v>434</v>
      </c>
      <c r="D19" s="13" t="s">
        <v>94</v>
      </c>
      <c r="E19" s="15" t="s">
        <v>10</v>
      </c>
      <c r="F19" s="14" t="s">
        <v>435</v>
      </c>
      <c r="G19" s="13"/>
      <c r="H19" s="18" t="s">
        <v>436</v>
      </c>
      <c r="I19" s="17">
        <v>1</v>
      </c>
      <c r="J19" s="17" t="s">
        <v>437</v>
      </c>
      <c r="K19" s="11" t="s">
        <v>438</v>
      </c>
    </row>
    <row r="20" spans="2:11" x14ac:dyDescent="0.25">
      <c r="B20" s="13" t="s">
        <v>11</v>
      </c>
      <c r="C20" s="7" t="s">
        <v>439</v>
      </c>
      <c r="D20" s="13" t="s">
        <v>12</v>
      </c>
      <c r="E20" s="15" t="s">
        <v>10</v>
      </c>
      <c r="F20" s="14" t="s">
        <v>440</v>
      </c>
      <c r="G20" s="13"/>
      <c r="H20" s="18" t="s">
        <v>441</v>
      </c>
      <c r="I20" s="17">
        <v>4</v>
      </c>
      <c r="J20" s="17" t="s">
        <v>442</v>
      </c>
      <c r="K20" s="11" t="s">
        <v>443</v>
      </c>
    </row>
    <row r="21" spans="2:11" x14ac:dyDescent="0.25">
      <c r="B21" s="13" t="s">
        <v>17</v>
      </c>
      <c r="C21" s="7" t="s">
        <v>444</v>
      </c>
      <c r="D21" s="13" t="s">
        <v>18</v>
      </c>
      <c r="E21" s="15" t="s">
        <v>10</v>
      </c>
      <c r="F21" s="14" t="s">
        <v>445</v>
      </c>
      <c r="G21" s="13"/>
      <c r="H21" s="18" t="s">
        <v>446</v>
      </c>
      <c r="I21" s="17">
        <v>7</v>
      </c>
      <c r="J21" s="17" t="s">
        <v>447</v>
      </c>
      <c r="K21" s="11" t="s">
        <v>448</v>
      </c>
    </row>
    <row r="22" spans="2:11" x14ac:dyDescent="0.25">
      <c r="B22" s="13" t="s">
        <v>37</v>
      </c>
      <c r="C22" s="7" t="s">
        <v>449</v>
      </c>
      <c r="D22" s="13" t="s">
        <v>38</v>
      </c>
      <c r="E22" s="15" t="s">
        <v>10</v>
      </c>
      <c r="F22" s="14" t="s">
        <v>450</v>
      </c>
      <c r="G22" s="13"/>
      <c r="H22" s="16" t="s">
        <v>451</v>
      </c>
      <c r="I22" s="17">
        <v>2</v>
      </c>
      <c r="J22" s="17" t="s">
        <v>452</v>
      </c>
      <c r="K22" s="11" t="s">
        <v>453</v>
      </c>
    </row>
    <row r="23" spans="2:11" x14ac:dyDescent="0.25">
      <c r="B23" s="13" t="s">
        <v>53</v>
      </c>
      <c r="C23" s="7" t="s">
        <v>454</v>
      </c>
      <c r="D23" s="13" t="s">
        <v>54</v>
      </c>
      <c r="E23" s="15" t="s">
        <v>10</v>
      </c>
      <c r="F23" s="14" t="s">
        <v>455</v>
      </c>
      <c r="G23" s="13"/>
      <c r="H23" s="16" t="s">
        <v>456</v>
      </c>
      <c r="I23" s="17">
        <v>7</v>
      </c>
      <c r="J23" s="17" t="s">
        <v>457</v>
      </c>
      <c r="K23" s="11" t="s">
        <v>458</v>
      </c>
    </row>
    <row r="24" spans="2:11" x14ac:dyDescent="0.25">
      <c r="B24" s="13" t="s">
        <v>95</v>
      </c>
      <c r="C24" s="7" t="s">
        <v>459</v>
      </c>
      <c r="D24" s="13" t="s">
        <v>96</v>
      </c>
      <c r="E24" s="15" t="s">
        <v>10</v>
      </c>
      <c r="F24" s="14" t="s">
        <v>460</v>
      </c>
      <c r="G24" s="13"/>
      <c r="H24" s="16" t="s">
        <v>461</v>
      </c>
      <c r="I24" s="17">
        <v>4</v>
      </c>
      <c r="J24" s="17" t="s">
        <v>462</v>
      </c>
      <c r="K24" s="11" t="s">
        <v>463</v>
      </c>
    </row>
    <row r="25" spans="2:11" x14ac:dyDescent="0.25">
      <c r="B25" s="13" t="s">
        <v>101</v>
      </c>
      <c r="C25" s="7" t="s">
        <v>464</v>
      </c>
      <c r="D25" s="13" t="s">
        <v>102</v>
      </c>
      <c r="E25" s="15" t="s">
        <v>10</v>
      </c>
      <c r="F25" s="14" t="s">
        <v>465</v>
      </c>
      <c r="G25" s="13"/>
      <c r="H25" s="16" t="s">
        <v>466</v>
      </c>
      <c r="I25" s="17">
        <v>8</v>
      </c>
      <c r="J25" s="17" t="s">
        <v>467</v>
      </c>
      <c r="K25" s="11" t="s">
        <v>468</v>
      </c>
    </row>
    <row r="26" spans="2:11" x14ac:dyDescent="0.25">
      <c r="B26" s="13" t="s">
        <v>109</v>
      </c>
      <c r="C26" s="7" t="s">
        <v>469</v>
      </c>
      <c r="D26" s="13" t="s">
        <v>110</v>
      </c>
      <c r="E26" s="15" t="s">
        <v>10</v>
      </c>
      <c r="F26" s="14" t="s">
        <v>470</v>
      </c>
      <c r="G26" s="13"/>
      <c r="H26" s="16" t="s">
        <v>471</v>
      </c>
      <c r="I26" s="17">
        <v>0</v>
      </c>
      <c r="J26" s="17" t="s">
        <v>472</v>
      </c>
      <c r="K26" s="11" t="s">
        <v>473</v>
      </c>
    </row>
    <row r="27" spans="2:11" x14ac:dyDescent="0.25">
      <c r="B27" s="13" t="s">
        <v>136</v>
      </c>
      <c r="C27" s="7" t="s">
        <v>474</v>
      </c>
      <c r="D27" s="13" t="s">
        <v>137</v>
      </c>
      <c r="E27" s="15" t="s">
        <v>10</v>
      </c>
      <c r="F27" s="14" t="s">
        <v>475</v>
      </c>
      <c r="G27" s="13"/>
      <c r="H27" s="16" t="s">
        <v>476</v>
      </c>
      <c r="I27" s="17">
        <v>2</v>
      </c>
      <c r="J27" s="17" t="s">
        <v>477</v>
      </c>
      <c r="K27" s="11" t="s">
        <v>478</v>
      </c>
    </row>
    <row r="28" spans="2:11" x14ac:dyDescent="0.25">
      <c r="B28" s="13" t="s">
        <v>142</v>
      </c>
      <c r="C28" s="7" t="s">
        <v>479</v>
      </c>
      <c r="D28" s="13" t="s">
        <v>143</v>
      </c>
      <c r="E28" s="15" t="s">
        <v>10</v>
      </c>
      <c r="F28" s="14" t="s">
        <v>480</v>
      </c>
      <c r="G28" s="13"/>
      <c r="H28" s="18" t="s">
        <v>481</v>
      </c>
      <c r="I28" s="17">
        <v>1</v>
      </c>
      <c r="J28" s="17" t="s">
        <v>482</v>
      </c>
      <c r="K28" s="11" t="s">
        <v>483</v>
      </c>
    </row>
    <row r="29" spans="2:11" x14ac:dyDescent="0.25">
      <c r="B29" s="13" t="s">
        <v>154</v>
      </c>
      <c r="C29" s="7" t="s">
        <v>484</v>
      </c>
      <c r="D29" s="13" t="s">
        <v>155</v>
      </c>
      <c r="E29" s="15" t="s">
        <v>10</v>
      </c>
      <c r="F29" s="14" t="s">
        <v>485</v>
      </c>
      <c r="G29" s="13"/>
      <c r="H29" s="16" t="s">
        <v>486</v>
      </c>
      <c r="I29" s="17">
        <v>6</v>
      </c>
      <c r="J29" s="17" t="s">
        <v>487</v>
      </c>
      <c r="K29" s="11" t="s">
        <v>488</v>
      </c>
    </row>
    <row r="30" spans="2:11" x14ac:dyDescent="0.25">
      <c r="B30" s="13" t="s">
        <v>180</v>
      </c>
      <c r="C30" s="7" t="s">
        <v>489</v>
      </c>
      <c r="D30" s="13" t="s">
        <v>181</v>
      </c>
      <c r="E30" s="15" t="s">
        <v>10</v>
      </c>
      <c r="F30" s="14" t="s">
        <v>490</v>
      </c>
      <c r="G30" s="13"/>
      <c r="H30" s="16" t="s">
        <v>491</v>
      </c>
      <c r="I30" s="17">
        <v>6</v>
      </c>
      <c r="J30" s="17" t="s">
        <v>492</v>
      </c>
      <c r="K30" s="11" t="s">
        <v>493</v>
      </c>
    </row>
    <row r="31" spans="2:11" x14ac:dyDescent="0.25">
      <c r="B31" s="13" t="s">
        <v>204</v>
      </c>
      <c r="C31" s="7" t="s">
        <v>494</v>
      </c>
      <c r="D31" s="13" t="s">
        <v>205</v>
      </c>
      <c r="E31" s="15" t="s">
        <v>10</v>
      </c>
      <c r="F31" s="14" t="s">
        <v>495</v>
      </c>
      <c r="G31" s="13"/>
      <c r="H31" s="16" t="s">
        <v>496</v>
      </c>
      <c r="I31" s="17">
        <v>0</v>
      </c>
      <c r="J31" s="17" t="s">
        <v>497</v>
      </c>
      <c r="K31" s="11" t="s">
        <v>498</v>
      </c>
    </row>
    <row r="32" spans="2:11" x14ac:dyDescent="0.25">
      <c r="B32" s="13" t="s">
        <v>241</v>
      </c>
      <c r="C32" s="7" t="s">
        <v>499</v>
      </c>
      <c r="D32" s="13" t="s">
        <v>242</v>
      </c>
      <c r="E32" s="15" t="s">
        <v>10</v>
      </c>
      <c r="F32" s="14" t="s">
        <v>500</v>
      </c>
      <c r="G32" s="13"/>
      <c r="H32" s="16" t="s">
        <v>501</v>
      </c>
      <c r="I32" s="17">
        <v>6</v>
      </c>
      <c r="J32" s="17" t="s">
        <v>502</v>
      </c>
      <c r="K32" s="11" t="s">
        <v>503</v>
      </c>
    </row>
    <row r="33" spans="2:11" x14ac:dyDescent="0.25">
      <c r="B33" s="13" t="s">
        <v>244</v>
      </c>
      <c r="C33" s="7" t="s">
        <v>504</v>
      </c>
      <c r="D33" s="13" t="s">
        <v>245</v>
      </c>
      <c r="E33" s="15" t="s">
        <v>10</v>
      </c>
      <c r="F33" s="14" t="s">
        <v>505</v>
      </c>
      <c r="G33" s="13"/>
      <c r="H33" s="16" t="s">
        <v>506</v>
      </c>
      <c r="I33" s="17">
        <v>3</v>
      </c>
      <c r="J33" s="17" t="s">
        <v>507</v>
      </c>
      <c r="K33" s="11" t="s">
        <v>508</v>
      </c>
    </row>
    <row r="34" spans="2:11" x14ac:dyDescent="0.25">
      <c r="B34" s="13" t="s">
        <v>246</v>
      </c>
      <c r="C34" s="7" t="s">
        <v>509</v>
      </c>
      <c r="D34" s="13" t="s">
        <v>247</v>
      </c>
      <c r="E34" s="15" t="s">
        <v>10</v>
      </c>
      <c r="F34" s="14" t="s">
        <v>510</v>
      </c>
      <c r="G34" s="13"/>
      <c r="H34" s="16" t="s">
        <v>511</v>
      </c>
      <c r="I34" s="17">
        <v>0</v>
      </c>
      <c r="J34" s="17" t="s">
        <v>512</v>
      </c>
      <c r="K34" s="11" t="s">
        <v>513</v>
      </c>
    </row>
    <row r="35" spans="2:11" x14ac:dyDescent="0.25">
      <c r="B35" s="13" t="s">
        <v>1106</v>
      </c>
      <c r="C35" s="7" t="s">
        <v>1134</v>
      </c>
      <c r="D35" s="13" t="s">
        <v>1239</v>
      </c>
      <c r="E35" s="15" t="s">
        <v>10</v>
      </c>
      <c r="F35" s="14" t="s">
        <v>1135</v>
      </c>
      <c r="G35" s="13"/>
      <c r="H35" s="16" t="s">
        <v>1136</v>
      </c>
      <c r="I35" s="17">
        <v>7</v>
      </c>
      <c r="J35" s="17" t="s">
        <v>1137</v>
      </c>
      <c r="K35" s="11" t="s">
        <v>1138</v>
      </c>
    </row>
    <row r="36" spans="2:11" x14ac:dyDescent="0.25">
      <c r="B36" s="13" t="s">
        <v>1230</v>
      </c>
      <c r="C36" s="7" t="s">
        <v>1260</v>
      </c>
      <c r="D36" s="13" t="s">
        <v>1096</v>
      </c>
      <c r="E36" s="15" t="s">
        <v>10</v>
      </c>
      <c r="F36" s="14" t="s">
        <v>1261</v>
      </c>
      <c r="G36" s="13"/>
      <c r="H36" s="16" t="s">
        <v>1262</v>
      </c>
      <c r="I36" s="17">
        <v>4</v>
      </c>
      <c r="J36" s="17" t="s">
        <v>1246</v>
      </c>
      <c r="K36" s="11" t="s">
        <v>1263</v>
      </c>
    </row>
    <row r="37" spans="2:11" x14ac:dyDescent="0.25">
      <c r="B37" s="13" t="s">
        <v>248</v>
      </c>
      <c r="C37" s="7" t="s">
        <v>514</v>
      </c>
      <c r="D37" s="13" t="s">
        <v>249</v>
      </c>
      <c r="E37" s="15" t="s">
        <v>10</v>
      </c>
      <c r="F37" s="14" t="s">
        <v>515</v>
      </c>
      <c r="G37" s="13"/>
      <c r="H37" s="16" t="s">
        <v>516</v>
      </c>
      <c r="I37" s="17">
        <v>7</v>
      </c>
      <c r="J37" s="17" t="s">
        <v>517</v>
      </c>
      <c r="K37" s="11" t="s">
        <v>518</v>
      </c>
    </row>
    <row r="38" spans="2:11" x14ac:dyDescent="0.25">
      <c r="B38" s="13" t="s">
        <v>15</v>
      </c>
      <c r="C38" s="7" t="s">
        <v>519</v>
      </c>
      <c r="D38" s="13" t="s">
        <v>16</v>
      </c>
      <c r="E38" s="15" t="s">
        <v>10</v>
      </c>
      <c r="F38" s="14" t="s">
        <v>520</v>
      </c>
      <c r="G38" s="13"/>
      <c r="H38" s="16" t="s">
        <v>521</v>
      </c>
      <c r="I38" s="17">
        <v>6</v>
      </c>
      <c r="J38" s="17" t="s">
        <v>522</v>
      </c>
      <c r="K38" s="11" t="s">
        <v>523</v>
      </c>
    </row>
    <row r="39" spans="2:11" x14ac:dyDescent="0.25">
      <c r="B39" s="13" t="s">
        <v>21</v>
      </c>
      <c r="C39" s="7" t="s">
        <v>524</v>
      </c>
      <c r="D39" s="13" t="s">
        <v>22</v>
      </c>
      <c r="E39" s="15" t="s">
        <v>10</v>
      </c>
      <c r="F39" s="14" t="s">
        <v>525</v>
      </c>
      <c r="G39" s="13"/>
      <c r="H39" s="16" t="s">
        <v>526</v>
      </c>
      <c r="I39" s="17">
        <v>3</v>
      </c>
      <c r="J39" s="17" t="s">
        <v>527</v>
      </c>
      <c r="K39" s="11" t="s">
        <v>528</v>
      </c>
    </row>
    <row r="40" spans="2:11" x14ac:dyDescent="0.25">
      <c r="B40" s="13" t="s">
        <v>25</v>
      </c>
      <c r="C40" s="7" t="s">
        <v>529</v>
      </c>
      <c r="D40" s="13" t="s">
        <v>26</v>
      </c>
      <c r="E40" s="15" t="s">
        <v>10</v>
      </c>
      <c r="F40" s="14" t="s">
        <v>530</v>
      </c>
      <c r="G40" s="13"/>
      <c r="H40" s="16" t="s">
        <v>531</v>
      </c>
      <c r="I40" s="17">
        <v>7</v>
      </c>
      <c r="J40" s="17" t="s">
        <v>532</v>
      </c>
      <c r="K40" s="11" t="s">
        <v>533</v>
      </c>
    </row>
    <row r="41" spans="2:11" x14ac:dyDescent="0.25">
      <c r="B41" s="13" t="s">
        <v>27</v>
      </c>
      <c r="C41" s="7" t="s">
        <v>534</v>
      </c>
      <c r="D41" s="13" t="s">
        <v>28</v>
      </c>
      <c r="E41" s="15" t="s">
        <v>10</v>
      </c>
      <c r="F41" s="14" t="s">
        <v>535</v>
      </c>
      <c r="G41" s="13"/>
      <c r="H41" s="16" t="s">
        <v>536</v>
      </c>
      <c r="I41" s="17">
        <v>4</v>
      </c>
      <c r="J41" s="17" t="s">
        <v>537</v>
      </c>
      <c r="K41" s="11" t="s">
        <v>538</v>
      </c>
    </row>
    <row r="42" spans="2:11" x14ac:dyDescent="0.25">
      <c r="B42" s="13" t="s">
        <v>29</v>
      </c>
      <c r="C42" s="7" t="s">
        <v>539</v>
      </c>
      <c r="D42" s="13" t="s">
        <v>30</v>
      </c>
      <c r="E42" s="15" t="s">
        <v>10</v>
      </c>
      <c r="F42" s="14" t="s">
        <v>540</v>
      </c>
      <c r="G42" s="13"/>
      <c r="H42" s="16" t="s">
        <v>541</v>
      </c>
      <c r="I42" s="17">
        <v>1</v>
      </c>
      <c r="J42" s="17" t="s">
        <v>542</v>
      </c>
      <c r="K42" s="11" t="s">
        <v>543</v>
      </c>
    </row>
    <row r="43" spans="2:11" x14ac:dyDescent="0.25">
      <c r="B43" s="13" t="s">
        <v>31</v>
      </c>
      <c r="C43" s="7" t="s">
        <v>544</v>
      </c>
      <c r="D43" s="13" t="s">
        <v>32</v>
      </c>
      <c r="E43" s="15" t="s">
        <v>10</v>
      </c>
      <c r="F43" s="14" t="s">
        <v>540</v>
      </c>
      <c r="G43" s="13"/>
      <c r="H43" s="16" t="s">
        <v>541</v>
      </c>
      <c r="I43" s="17">
        <v>1</v>
      </c>
      <c r="J43" s="17" t="s">
        <v>542</v>
      </c>
      <c r="K43" s="11" t="s">
        <v>543</v>
      </c>
    </row>
    <row r="44" spans="2:11" x14ac:dyDescent="0.25">
      <c r="B44" s="13" t="s">
        <v>33</v>
      </c>
      <c r="C44" s="7" t="s">
        <v>545</v>
      </c>
      <c r="D44" s="13" t="s">
        <v>34</v>
      </c>
      <c r="E44" s="15" t="s">
        <v>10</v>
      </c>
      <c r="F44" s="14" t="s">
        <v>546</v>
      </c>
      <c r="G44" s="13"/>
      <c r="H44" s="16" t="s">
        <v>547</v>
      </c>
      <c r="I44" s="17">
        <v>2</v>
      </c>
      <c r="J44" s="17" t="s">
        <v>548</v>
      </c>
      <c r="K44" s="11" t="s">
        <v>549</v>
      </c>
    </row>
    <row r="45" spans="2:11" x14ac:dyDescent="0.25">
      <c r="B45" s="13" t="s">
        <v>39</v>
      </c>
      <c r="C45" s="7" t="s">
        <v>550</v>
      </c>
      <c r="D45" s="13" t="s">
        <v>40</v>
      </c>
      <c r="E45" s="15" t="s">
        <v>10</v>
      </c>
      <c r="F45" s="14" t="s">
        <v>551</v>
      </c>
      <c r="G45" s="13"/>
      <c r="H45" s="16" t="s">
        <v>552</v>
      </c>
      <c r="I45" s="17">
        <v>4</v>
      </c>
      <c r="J45" s="17" t="s">
        <v>553</v>
      </c>
      <c r="K45" s="11" t="s">
        <v>554</v>
      </c>
    </row>
    <row r="46" spans="2:11" x14ac:dyDescent="0.25">
      <c r="B46" s="13" t="s">
        <v>45</v>
      </c>
      <c r="C46" s="7" t="s">
        <v>555</v>
      </c>
      <c r="D46" s="13" t="s">
        <v>46</v>
      </c>
      <c r="E46" s="15" t="s">
        <v>10</v>
      </c>
      <c r="F46" s="14" t="s">
        <v>556</v>
      </c>
      <c r="G46" s="13"/>
      <c r="H46" s="16" t="s">
        <v>557</v>
      </c>
      <c r="I46" s="17">
        <v>1</v>
      </c>
      <c r="J46" s="17" t="s">
        <v>558</v>
      </c>
      <c r="K46" s="11" t="s">
        <v>559</v>
      </c>
    </row>
    <row r="47" spans="2:11" x14ac:dyDescent="0.25">
      <c r="B47" s="13" t="s">
        <v>47</v>
      </c>
      <c r="C47" s="8" t="s">
        <v>560</v>
      </c>
      <c r="D47" s="13" t="s">
        <v>48</v>
      </c>
      <c r="E47" s="15" t="s">
        <v>10</v>
      </c>
      <c r="F47" s="14" t="s">
        <v>561</v>
      </c>
      <c r="G47" s="13"/>
      <c r="H47" s="16" t="s">
        <v>562</v>
      </c>
      <c r="I47" s="17">
        <v>8</v>
      </c>
      <c r="J47" s="17" t="s">
        <v>563</v>
      </c>
      <c r="K47" s="11" t="s">
        <v>564</v>
      </c>
    </row>
    <row r="48" spans="2:11" x14ac:dyDescent="0.25">
      <c r="B48" s="13" t="s">
        <v>49</v>
      </c>
      <c r="C48" s="8" t="s">
        <v>565</v>
      </c>
      <c r="D48" s="13" t="s">
        <v>50</v>
      </c>
      <c r="E48" s="15" t="s">
        <v>10</v>
      </c>
      <c r="F48" s="14" t="s">
        <v>566</v>
      </c>
      <c r="G48" s="13"/>
      <c r="H48" s="16" t="s">
        <v>567</v>
      </c>
      <c r="I48" s="17">
        <v>9</v>
      </c>
      <c r="J48" s="17" t="s">
        <v>568</v>
      </c>
      <c r="K48" s="11" t="s">
        <v>569</v>
      </c>
    </row>
    <row r="49" spans="2:11" x14ac:dyDescent="0.25">
      <c r="B49" s="13" t="s">
        <v>63</v>
      </c>
      <c r="C49" s="8" t="s">
        <v>570</v>
      </c>
      <c r="D49" s="13" t="s">
        <v>64</v>
      </c>
      <c r="E49" s="15" t="s">
        <v>10</v>
      </c>
      <c r="F49" s="14" t="s">
        <v>571</v>
      </c>
      <c r="G49" s="13"/>
      <c r="H49" s="16" t="s">
        <v>572</v>
      </c>
      <c r="I49" s="17">
        <v>6</v>
      </c>
      <c r="J49" s="17" t="s">
        <v>573</v>
      </c>
      <c r="K49" s="11" t="s">
        <v>574</v>
      </c>
    </row>
    <row r="50" spans="2:11" x14ac:dyDescent="0.25">
      <c r="B50" s="13" t="s">
        <v>65</v>
      </c>
      <c r="C50" s="7" t="s">
        <v>575</v>
      </c>
      <c r="D50" s="13" t="s">
        <v>66</v>
      </c>
      <c r="E50" s="15" t="s">
        <v>10</v>
      </c>
      <c r="F50" s="14" t="s">
        <v>576</v>
      </c>
      <c r="G50" s="13"/>
      <c r="H50" s="16" t="s">
        <v>577</v>
      </c>
      <c r="I50" s="17">
        <v>3</v>
      </c>
      <c r="J50" s="17" t="s">
        <v>578</v>
      </c>
      <c r="K50" s="11" t="s">
        <v>579</v>
      </c>
    </row>
    <row r="51" spans="2:11" x14ac:dyDescent="0.25">
      <c r="B51" s="13" t="s">
        <v>67</v>
      </c>
      <c r="C51" s="7" t="s">
        <v>580</v>
      </c>
      <c r="D51" s="13" t="s">
        <v>68</v>
      </c>
      <c r="E51" s="15" t="s">
        <v>10</v>
      </c>
      <c r="F51" s="14" t="s">
        <v>581</v>
      </c>
      <c r="G51" s="13"/>
      <c r="H51" s="16" t="s">
        <v>582</v>
      </c>
      <c r="I51" s="17">
        <v>0</v>
      </c>
      <c r="J51" s="17" t="s">
        <v>583</v>
      </c>
      <c r="K51" s="11" t="s">
        <v>584</v>
      </c>
    </row>
    <row r="52" spans="2:11" x14ac:dyDescent="0.25">
      <c r="B52" s="13" t="s">
        <v>1104</v>
      </c>
      <c r="C52" s="7" t="s">
        <v>1139</v>
      </c>
      <c r="D52" s="13" t="s">
        <v>1102</v>
      </c>
      <c r="E52" s="15" t="s">
        <v>10</v>
      </c>
      <c r="F52" s="14" t="s">
        <v>1140</v>
      </c>
      <c r="G52" s="13"/>
      <c r="H52" s="16" t="s">
        <v>1141</v>
      </c>
      <c r="I52" s="17">
        <v>5</v>
      </c>
      <c r="J52" s="17" t="s">
        <v>1142</v>
      </c>
      <c r="K52" s="11" t="s">
        <v>1143</v>
      </c>
    </row>
    <row r="53" spans="2:11" x14ac:dyDescent="0.25">
      <c r="B53" s="13" t="s">
        <v>1105</v>
      </c>
      <c r="C53" s="7" t="s">
        <v>1144</v>
      </c>
      <c r="D53" s="13" t="s">
        <v>1103</v>
      </c>
      <c r="E53" s="15" t="s">
        <v>10</v>
      </c>
      <c r="F53" s="14" t="s">
        <v>1145</v>
      </c>
      <c r="G53" s="13"/>
      <c r="H53" s="16" t="s">
        <v>1146</v>
      </c>
      <c r="I53" s="17">
        <v>2</v>
      </c>
      <c r="J53" s="17" t="s">
        <v>1147</v>
      </c>
      <c r="K53" s="11" t="s">
        <v>1148</v>
      </c>
    </row>
    <row r="54" spans="2:11" x14ac:dyDescent="0.25">
      <c r="B54" s="13" t="s">
        <v>69</v>
      </c>
      <c r="C54" s="7" t="s">
        <v>585</v>
      </c>
      <c r="D54" s="13" t="s">
        <v>70</v>
      </c>
      <c r="E54" s="15" t="s">
        <v>10</v>
      </c>
      <c r="F54" s="14" t="s">
        <v>586</v>
      </c>
      <c r="G54" s="13"/>
      <c r="H54" s="16" t="s">
        <v>587</v>
      </c>
      <c r="I54" s="17">
        <v>8</v>
      </c>
      <c r="J54" s="17" t="s">
        <v>588</v>
      </c>
      <c r="K54" s="11" t="s">
        <v>589</v>
      </c>
    </row>
    <row r="55" spans="2:11" x14ac:dyDescent="0.25">
      <c r="B55" s="13" t="s">
        <v>71</v>
      </c>
      <c r="C55" s="7" t="s">
        <v>590</v>
      </c>
      <c r="D55" s="13" t="s">
        <v>72</v>
      </c>
      <c r="E55" s="15" t="s">
        <v>10</v>
      </c>
      <c r="F55" s="14" t="s">
        <v>591</v>
      </c>
      <c r="G55" s="13"/>
      <c r="H55" s="16" t="s">
        <v>592</v>
      </c>
      <c r="I55" s="17">
        <v>3</v>
      </c>
      <c r="J55" s="17" t="s">
        <v>593</v>
      </c>
      <c r="K55" s="11" t="s">
        <v>594</v>
      </c>
    </row>
    <row r="56" spans="2:11" x14ac:dyDescent="0.25">
      <c r="B56" s="13" t="s">
        <v>78</v>
      </c>
      <c r="C56" s="7" t="s">
        <v>595</v>
      </c>
      <c r="D56" s="13" t="s">
        <v>79</v>
      </c>
      <c r="E56" s="15" t="s">
        <v>10</v>
      </c>
      <c r="F56" s="14" t="s">
        <v>596</v>
      </c>
      <c r="G56" s="13"/>
      <c r="H56" s="16" t="s">
        <v>597</v>
      </c>
      <c r="I56" s="17">
        <v>4</v>
      </c>
      <c r="J56" s="17" t="s">
        <v>598</v>
      </c>
      <c r="K56" s="11" t="s">
        <v>599</v>
      </c>
    </row>
    <row r="57" spans="2:11" x14ac:dyDescent="0.25">
      <c r="B57" s="13" t="s">
        <v>80</v>
      </c>
      <c r="C57" s="7" t="s">
        <v>600</v>
      </c>
      <c r="D57" s="13" t="s">
        <v>79</v>
      </c>
      <c r="E57" s="15" t="s">
        <v>10</v>
      </c>
      <c r="F57" s="14" t="s">
        <v>601</v>
      </c>
      <c r="G57" s="13"/>
      <c r="H57" s="16" t="s">
        <v>602</v>
      </c>
      <c r="I57" s="17">
        <v>5</v>
      </c>
      <c r="J57" s="17" t="s">
        <v>603</v>
      </c>
      <c r="K57" s="11" t="s">
        <v>604</v>
      </c>
    </row>
    <row r="58" spans="2:11" x14ac:dyDescent="0.25">
      <c r="B58" s="13" t="s">
        <v>77</v>
      </c>
      <c r="C58" s="7" t="s">
        <v>605</v>
      </c>
      <c r="D58" s="13" t="s">
        <v>72</v>
      </c>
      <c r="E58" s="15" t="s">
        <v>10</v>
      </c>
      <c r="F58" s="14" t="s">
        <v>606</v>
      </c>
      <c r="G58" s="13"/>
      <c r="H58" s="16" t="s">
        <v>607</v>
      </c>
      <c r="I58" s="17">
        <v>2</v>
      </c>
      <c r="J58" s="17" t="s">
        <v>608</v>
      </c>
      <c r="K58" s="11" t="s">
        <v>609</v>
      </c>
    </row>
    <row r="59" spans="2:11" x14ac:dyDescent="0.25">
      <c r="B59" s="13" t="s">
        <v>81</v>
      </c>
      <c r="C59" s="7" t="s">
        <v>610</v>
      </c>
      <c r="D59" s="13" t="s">
        <v>82</v>
      </c>
      <c r="E59" s="15" t="s">
        <v>10</v>
      </c>
      <c r="F59" s="14" t="s">
        <v>611</v>
      </c>
      <c r="G59" s="13"/>
      <c r="H59" s="16" t="s">
        <v>612</v>
      </c>
      <c r="I59" s="17">
        <v>5</v>
      </c>
      <c r="J59" s="17" t="s">
        <v>613</v>
      </c>
      <c r="K59" s="11" t="s">
        <v>614</v>
      </c>
    </row>
    <row r="60" spans="2:11" x14ac:dyDescent="0.25">
      <c r="B60" s="13" t="s">
        <v>1251</v>
      </c>
      <c r="C60" s="7" t="s">
        <v>1236</v>
      </c>
      <c r="D60" s="13" t="s">
        <v>1252</v>
      </c>
      <c r="E60" s="15" t="s">
        <v>10</v>
      </c>
      <c r="F60" s="14" t="s">
        <v>1264</v>
      </c>
      <c r="G60" s="13"/>
      <c r="H60" s="16" t="s">
        <v>1265</v>
      </c>
      <c r="I60" s="17">
        <v>0</v>
      </c>
      <c r="J60" s="17" t="s">
        <v>1253</v>
      </c>
      <c r="K60" s="11" t="s">
        <v>1266</v>
      </c>
    </row>
    <row r="61" spans="2:11" x14ac:dyDescent="0.25">
      <c r="B61" s="13" t="s">
        <v>85</v>
      </c>
      <c r="C61" s="7" t="s">
        <v>615</v>
      </c>
      <c r="D61" s="13" t="s">
        <v>86</v>
      </c>
      <c r="E61" s="15" t="s">
        <v>10</v>
      </c>
      <c r="F61" s="14" t="s">
        <v>616</v>
      </c>
      <c r="G61" s="13"/>
      <c r="H61" s="16" t="s">
        <v>617</v>
      </c>
      <c r="I61" s="17">
        <v>2</v>
      </c>
      <c r="J61" s="17" t="s">
        <v>618</v>
      </c>
      <c r="K61" s="11" t="s">
        <v>619</v>
      </c>
    </row>
    <row r="62" spans="2:11" x14ac:dyDescent="0.25">
      <c r="B62" s="13" t="s">
        <v>87</v>
      </c>
      <c r="C62" s="7" t="s">
        <v>620</v>
      </c>
      <c r="D62" s="13" t="s">
        <v>88</v>
      </c>
      <c r="E62" s="15" t="s">
        <v>10</v>
      </c>
      <c r="F62" s="14" t="s">
        <v>621</v>
      </c>
      <c r="G62" s="13"/>
      <c r="H62" s="16" t="s">
        <v>622</v>
      </c>
      <c r="I62" s="17">
        <v>7</v>
      </c>
      <c r="J62" s="17" t="s">
        <v>623</v>
      </c>
      <c r="K62" s="11" t="s">
        <v>624</v>
      </c>
    </row>
    <row r="63" spans="2:11" x14ac:dyDescent="0.25">
      <c r="B63" s="13" t="s">
        <v>91</v>
      </c>
      <c r="C63" s="7" t="s">
        <v>625</v>
      </c>
      <c r="D63" s="13" t="s">
        <v>92</v>
      </c>
      <c r="E63" s="15" t="s">
        <v>10</v>
      </c>
      <c r="F63" s="14" t="s">
        <v>626</v>
      </c>
      <c r="G63" s="13"/>
      <c r="H63" s="16" t="s">
        <v>627</v>
      </c>
      <c r="I63" s="17">
        <v>5</v>
      </c>
      <c r="J63" s="17" t="s">
        <v>628</v>
      </c>
      <c r="K63" s="11" t="s">
        <v>629</v>
      </c>
    </row>
    <row r="64" spans="2:11" x14ac:dyDescent="0.25">
      <c r="B64" s="13" t="s">
        <v>97</v>
      </c>
      <c r="C64" s="7" t="s">
        <v>630</v>
      </c>
      <c r="D64" s="13" t="s">
        <v>98</v>
      </c>
      <c r="E64" s="15" t="s">
        <v>10</v>
      </c>
      <c r="F64" s="14" t="s">
        <v>631</v>
      </c>
      <c r="G64" s="13"/>
      <c r="H64" s="16" t="s">
        <v>632</v>
      </c>
      <c r="I64" s="17">
        <v>8</v>
      </c>
      <c r="J64" s="17" t="s">
        <v>633</v>
      </c>
      <c r="K64" s="11" t="s">
        <v>634</v>
      </c>
    </row>
    <row r="65" spans="2:11" x14ac:dyDescent="0.25">
      <c r="B65" s="13" t="s">
        <v>99</v>
      </c>
      <c r="C65" s="7" t="s">
        <v>635</v>
      </c>
      <c r="D65" s="13" t="s">
        <v>100</v>
      </c>
      <c r="E65" s="15" t="s">
        <v>10</v>
      </c>
      <c r="F65" s="14" t="s">
        <v>636</v>
      </c>
      <c r="G65" s="13"/>
      <c r="H65" s="16" t="s">
        <v>637</v>
      </c>
      <c r="I65" s="17">
        <v>5</v>
      </c>
      <c r="J65" s="17" t="s">
        <v>638</v>
      </c>
      <c r="K65" s="11" t="s">
        <v>639</v>
      </c>
    </row>
    <row r="66" spans="2:11" x14ac:dyDescent="0.25">
      <c r="B66" s="13" t="s">
        <v>103</v>
      </c>
      <c r="C66" s="7" t="s">
        <v>640</v>
      </c>
      <c r="D66" s="13" t="s">
        <v>104</v>
      </c>
      <c r="E66" s="15" t="s">
        <v>10</v>
      </c>
      <c r="F66" s="14" t="s">
        <v>641</v>
      </c>
      <c r="G66" s="13"/>
      <c r="H66" s="16" t="s">
        <v>642</v>
      </c>
      <c r="I66" s="17">
        <v>2</v>
      </c>
      <c r="J66" s="17" t="s">
        <v>643</v>
      </c>
      <c r="K66" s="11" t="s">
        <v>644</v>
      </c>
    </row>
    <row r="67" spans="2:11" x14ac:dyDescent="0.25">
      <c r="B67" s="13" t="s">
        <v>105</v>
      </c>
      <c r="C67" s="7" t="s">
        <v>645</v>
      </c>
      <c r="D67" s="13" t="s">
        <v>106</v>
      </c>
      <c r="E67" s="15" t="s">
        <v>10</v>
      </c>
      <c r="F67" s="14" t="s">
        <v>646</v>
      </c>
      <c r="G67" s="13"/>
      <c r="H67" s="16" t="s">
        <v>647</v>
      </c>
      <c r="I67" s="17">
        <v>2</v>
      </c>
      <c r="J67" s="17" t="s">
        <v>648</v>
      </c>
      <c r="K67" s="11" t="s">
        <v>649</v>
      </c>
    </row>
    <row r="68" spans="2:11" x14ac:dyDescent="0.25">
      <c r="B68" s="13" t="s">
        <v>1124</v>
      </c>
      <c r="C68" s="7" t="s">
        <v>1149</v>
      </c>
      <c r="D68" s="13" t="s">
        <v>1127</v>
      </c>
      <c r="E68" s="15" t="s">
        <v>10</v>
      </c>
      <c r="F68" s="14" t="s">
        <v>1150</v>
      </c>
      <c r="G68" s="13"/>
      <c r="H68" s="16" t="s">
        <v>1151</v>
      </c>
      <c r="I68" s="17">
        <v>9</v>
      </c>
      <c r="J68" s="17" t="s">
        <v>1152</v>
      </c>
      <c r="K68" s="11" t="s">
        <v>1153</v>
      </c>
    </row>
    <row r="69" spans="2:11" x14ac:dyDescent="0.25">
      <c r="B69" s="13" t="s">
        <v>1125</v>
      </c>
      <c r="C69" s="7" t="s">
        <v>1154</v>
      </c>
      <c r="D69" s="13" t="s">
        <v>1126</v>
      </c>
      <c r="E69" s="15" t="s">
        <v>10</v>
      </c>
      <c r="F69" s="14" t="s">
        <v>1155</v>
      </c>
      <c r="G69" s="13"/>
      <c r="H69" s="16" t="s">
        <v>1156</v>
      </c>
      <c r="I69" s="17">
        <v>6</v>
      </c>
      <c r="J69" s="17" t="s">
        <v>1157</v>
      </c>
      <c r="K69" s="11" t="s">
        <v>1158</v>
      </c>
    </row>
    <row r="70" spans="2:11" x14ac:dyDescent="0.25">
      <c r="B70" s="13" t="s">
        <v>111</v>
      </c>
      <c r="C70" s="7" t="s">
        <v>650</v>
      </c>
      <c r="D70" s="13" t="s">
        <v>112</v>
      </c>
      <c r="E70" s="15" t="s">
        <v>10</v>
      </c>
      <c r="F70" s="14" t="s">
        <v>651</v>
      </c>
      <c r="G70" s="13"/>
      <c r="H70" s="16" t="s">
        <v>652</v>
      </c>
      <c r="I70" s="17">
        <v>6</v>
      </c>
      <c r="J70" s="17" t="s">
        <v>653</v>
      </c>
      <c r="K70" s="11" t="s">
        <v>654</v>
      </c>
    </row>
    <row r="71" spans="2:11" x14ac:dyDescent="0.25">
      <c r="B71" s="13" t="s">
        <v>113</v>
      </c>
      <c r="C71" s="7" t="s">
        <v>655</v>
      </c>
      <c r="D71" s="13" t="s">
        <v>114</v>
      </c>
      <c r="E71" s="15" t="s">
        <v>10</v>
      </c>
      <c r="F71" s="14" t="s">
        <v>656</v>
      </c>
      <c r="G71" s="13"/>
      <c r="H71" s="16" t="s">
        <v>657</v>
      </c>
      <c r="I71" s="17">
        <v>9</v>
      </c>
      <c r="J71" s="17" t="s">
        <v>658</v>
      </c>
      <c r="K71" s="11" t="s">
        <v>659</v>
      </c>
    </row>
    <row r="72" spans="2:11" x14ac:dyDescent="0.25">
      <c r="B72" s="13" t="s">
        <v>115</v>
      </c>
      <c r="C72" s="7" t="s">
        <v>660</v>
      </c>
      <c r="D72" s="13" t="s">
        <v>24</v>
      </c>
      <c r="E72" s="15" t="s">
        <v>10</v>
      </c>
      <c r="F72" s="14" t="s">
        <v>661</v>
      </c>
      <c r="G72" s="13"/>
      <c r="H72" s="16" t="s">
        <v>662</v>
      </c>
      <c r="I72" s="17">
        <v>2</v>
      </c>
      <c r="J72" s="17" t="s">
        <v>663</v>
      </c>
      <c r="K72" s="11" t="s">
        <v>664</v>
      </c>
    </row>
    <row r="73" spans="2:11" x14ac:dyDescent="0.25">
      <c r="B73" s="13" t="s">
        <v>116</v>
      </c>
      <c r="C73" s="7" t="s">
        <v>665</v>
      </c>
      <c r="D73" s="13" t="s">
        <v>117</v>
      </c>
      <c r="E73" s="15" t="s">
        <v>10</v>
      </c>
      <c r="F73" s="14" t="s">
        <v>666</v>
      </c>
      <c r="G73" s="13"/>
      <c r="H73" s="16" t="s">
        <v>667</v>
      </c>
      <c r="I73" s="17">
        <v>1</v>
      </c>
      <c r="J73" s="17" t="s">
        <v>668</v>
      </c>
      <c r="K73" s="11" t="s">
        <v>669</v>
      </c>
    </row>
    <row r="74" spans="2:11" x14ac:dyDescent="0.25">
      <c r="B74" s="13" t="s">
        <v>118</v>
      </c>
      <c r="C74" s="7" t="s">
        <v>670</v>
      </c>
      <c r="D74" s="13" t="s">
        <v>119</v>
      </c>
      <c r="E74" s="15" t="s">
        <v>10</v>
      </c>
      <c r="F74" s="14" t="s">
        <v>671</v>
      </c>
      <c r="G74" s="13"/>
      <c r="H74" s="16" t="s">
        <v>672</v>
      </c>
      <c r="I74" s="17">
        <v>0</v>
      </c>
      <c r="J74" s="17" t="s">
        <v>673</v>
      </c>
      <c r="K74" s="11" t="s">
        <v>674</v>
      </c>
    </row>
    <row r="75" spans="2:11" x14ac:dyDescent="0.25">
      <c r="B75" s="13" t="s">
        <v>120</v>
      </c>
      <c r="C75" s="7" t="s">
        <v>675</v>
      </c>
      <c r="D75" s="13" t="s">
        <v>121</v>
      </c>
      <c r="E75" s="15" t="s">
        <v>10</v>
      </c>
      <c r="F75" s="14" t="s">
        <v>676</v>
      </c>
      <c r="G75" s="13"/>
      <c r="H75" s="16" t="s">
        <v>677</v>
      </c>
      <c r="I75" s="17">
        <v>7</v>
      </c>
      <c r="J75" s="17" t="s">
        <v>678</v>
      </c>
      <c r="K75" s="11" t="s">
        <v>679</v>
      </c>
    </row>
    <row r="76" spans="2:11" x14ac:dyDescent="0.25">
      <c r="B76" s="13" t="s">
        <v>122</v>
      </c>
      <c r="C76" s="7" t="s">
        <v>680</v>
      </c>
      <c r="D76" s="13" t="s">
        <v>123</v>
      </c>
      <c r="E76" s="15" t="s">
        <v>10</v>
      </c>
      <c r="F76" s="14" t="s">
        <v>681</v>
      </c>
      <c r="G76" s="13"/>
      <c r="H76" s="16" t="s">
        <v>682</v>
      </c>
      <c r="I76" s="17">
        <v>1</v>
      </c>
      <c r="J76" s="17" t="s">
        <v>683</v>
      </c>
      <c r="K76" s="11" t="s">
        <v>684</v>
      </c>
    </row>
    <row r="77" spans="2:11" x14ac:dyDescent="0.25">
      <c r="B77" s="13" t="s">
        <v>124</v>
      </c>
      <c r="C77" s="7" t="s">
        <v>685</v>
      </c>
      <c r="D77" s="13" t="s">
        <v>125</v>
      </c>
      <c r="E77" s="15" t="s">
        <v>10</v>
      </c>
      <c r="F77" s="14" t="s">
        <v>686</v>
      </c>
      <c r="G77" s="13"/>
      <c r="H77" s="16" t="s">
        <v>687</v>
      </c>
      <c r="I77" s="17">
        <v>8</v>
      </c>
      <c r="J77" s="17" t="s">
        <v>688</v>
      </c>
      <c r="K77" s="11" t="s">
        <v>689</v>
      </c>
    </row>
    <row r="78" spans="2:11" x14ac:dyDescent="0.25">
      <c r="B78" s="13" t="s">
        <v>126</v>
      </c>
      <c r="C78" s="7" t="s">
        <v>690</v>
      </c>
      <c r="D78" s="13" t="s">
        <v>127</v>
      </c>
      <c r="E78" s="15" t="s">
        <v>10</v>
      </c>
      <c r="F78" s="14" t="s">
        <v>691</v>
      </c>
      <c r="G78" s="13"/>
      <c r="H78" s="16" t="s">
        <v>692</v>
      </c>
      <c r="I78" s="17">
        <v>5</v>
      </c>
      <c r="J78" s="17" t="s">
        <v>693</v>
      </c>
      <c r="K78" s="11" t="s">
        <v>694</v>
      </c>
    </row>
    <row r="79" spans="2:11" x14ac:dyDescent="0.25">
      <c r="B79" s="13" t="s">
        <v>128</v>
      </c>
      <c r="C79" s="7" t="s">
        <v>695</v>
      </c>
      <c r="D79" s="13" t="s">
        <v>129</v>
      </c>
      <c r="E79" s="15" t="s">
        <v>10</v>
      </c>
      <c r="F79" s="14" t="s">
        <v>696</v>
      </c>
      <c r="G79" s="13"/>
      <c r="H79" s="16" t="s">
        <v>697</v>
      </c>
      <c r="I79" s="17">
        <v>6</v>
      </c>
      <c r="J79" s="17" t="s">
        <v>698</v>
      </c>
      <c r="K79" s="11" t="s">
        <v>699</v>
      </c>
    </row>
    <row r="80" spans="2:11" x14ac:dyDescent="0.25">
      <c r="B80" s="13" t="s">
        <v>134</v>
      </c>
      <c r="C80" s="7" t="s">
        <v>700</v>
      </c>
      <c r="D80" s="13" t="s">
        <v>135</v>
      </c>
      <c r="E80" s="15" t="s">
        <v>10</v>
      </c>
      <c r="F80" s="14" t="s">
        <v>701</v>
      </c>
      <c r="G80" s="13"/>
      <c r="H80" s="16" t="s">
        <v>702</v>
      </c>
      <c r="I80" s="17">
        <v>7</v>
      </c>
      <c r="J80" s="17" t="s">
        <v>703</v>
      </c>
      <c r="K80" s="11" t="s">
        <v>704</v>
      </c>
    </row>
    <row r="81" spans="2:11" x14ac:dyDescent="0.25">
      <c r="B81" s="13" t="s">
        <v>138</v>
      </c>
      <c r="C81" s="7" t="s">
        <v>705</v>
      </c>
      <c r="D81" s="13" t="s">
        <v>139</v>
      </c>
      <c r="E81" s="15" t="s">
        <v>10</v>
      </c>
      <c r="F81" s="14" t="s">
        <v>706</v>
      </c>
      <c r="G81" s="13"/>
      <c r="H81" s="16" t="s">
        <v>707</v>
      </c>
      <c r="I81" s="17">
        <v>1</v>
      </c>
      <c r="J81" s="17" t="s">
        <v>708</v>
      </c>
      <c r="K81" s="11" t="s">
        <v>709</v>
      </c>
    </row>
    <row r="82" spans="2:11" x14ac:dyDescent="0.25">
      <c r="B82" s="13" t="s">
        <v>140</v>
      </c>
      <c r="C82" s="7" t="s">
        <v>710</v>
      </c>
      <c r="D82" s="13" t="s">
        <v>141</v>
      </c>
      <c r="E82" s="15" t="s">
        <v>10</v>
      </c>
      <c r="F82" s="14" t="s">
        <v>711</v>
      </c>
      <c r="G82" s="13"/>
      <c r="H82" s="16" t="s">
        <v>712</v>
      </c>
      <c r="I82" s="17">
        <v>4</v>
      </c>
      <c r="J82" s="17" t="s">
        <v>713</v>
      </c>
      <c r="K82" s="11" t="s">
        <v>714</v>
      </c>
    </row>
    <row r="83" spans="2:11" x14ac:dyDescent="0.25">
      <c r="B83" s="13" t="s">
        <v>144</v>
      </c>
      <c r="C83" s="7" t="s">
        <v>715</v>
      </c>
      <c r="D83" s="13" t="s">
        <v>145</v>
      </c>
      <c r="E83" s="15" t="s">
        <v>10</v>
      </c>
      <c r="F83" s="14" t="s">
        <v>716</v>
      </c>
      <c r="G83" s="13"/>
      <c r="H83" s="16" t="s">
        <v>717</v>
      </c>
      <c r="I83" s="17">
        <v>1</v>
      </c>
      <c r="J83" s="17" t="s">
        <v>718</v>
      </c>
      <c r="K83" s="11" t="s">
        <v>719</v>
      </c>
    </row>
    <row r="84" spans="2:11" x14ac:dyDescent="0.25">
      <c r="B84" s="13" t="s">
        <v>146</v>
      </c>
      <c r="C84" s="7" t="s">
        <v>720</v>
      </c>
      <c r="D84" s="13" t="s">
        <v>147</v>
      </c>
      <c r="E84" s="15" t="s">
        <v>10</v>
      </c>
      <c r="F84" s="14" t="s">
        <v>721</v>
      </c>
      <c r="G84" s="13"/>
      <c r="H84" s="16" t="s">
        <v>722</v>
      </c>
      <c r="I84" s="17">
        <v>6</v>
      </c>
      <c r="J84" s="17" t="s">
        <v>723</v>
      </c>
      <c r="K84" s="11" t="s">
        <v>724</v>
      </c>
    </row>
    <row r="85" spans="2:11" x14ac:dyDescent="0.25">
      <c r="B85" s="13" t="s">
        <v>150</v>
      </c>
      <c r="C85" s="7" t="s">
        <v>725</v>
      </c>
      <c r="D85" s="13" t="s">
        <v>151</v>
      </c>
      <c r="E85" s="15" t="s">
        <v>10</v>
      </c>
      <c r="F85" s="14" t="s">
        <v>726</v>
      </c>
      <c r="G85" s="13"/>
      <c r="H85" s="16" t="s">
        <v>727</v>
      </c>
      <c r="I85" s="17">
        <v>9</v>
      </c>
      <c r="J85" s="17" t="s">
        <v>728</v>
      </c>
      <c r="K85" s="11" t="s">
        <v>729</v>
      </c>
    </row>
    <row r="86" spans="2:11" x14ac:dyDescent="0.25">
      <c r="B86" s="13" t="s">
        <v>156</v>
      </c>
      <c r="C86" s="7" t="s">
        <v>730</v>
      </c>
      <c r="D86" s="13" t="s">
        <v>157</v>
      </c>
      <c r="E86" s="15" t="s">
        <v>10</v>
      </c>
      <c r="F86" s="14" t="s">
        <v>731</v>
      </c>
      <c r="G86" s="13"/>
      <c r="H86" s="16" t="s">
        <v>732</v>
      </c>
      <c r="I86" s="17">
        <v>2</v>
      </c>
      <c r="J86" s="17" t="s">
        <v>733</v>
      </c>
      <c r="K86" s="11" t="s">
        <v>734</v>
      </c>
    </row>
    <row r="87" spans="2:11" x14ac:dyDescent="0.25">
      <c r="B87" s="13" t="s">
        <v>158</v>
      </c>
      <c r="C87" s="7" t="s">
        <v>735</v>
      </c>
      <c r="D87" s="13" t="s">
        <v>159</v>
      </c>
      <c r="E87" s="15" t="s">
        <v>10</v>
      </c>
      <c r="F87" s="14" t="s">
        <v>736</v>
      </c>
      <c r="G87" s="13"/>
      <c r="H87" s="16" t="s">
        <v>737</v>
      </c>
      <c r="I87" s="17">
        <v>7</v>
      </c>
      <c r="J87" s="17" t="s">
        <v>738</v>
      </c>
      <c r="K87" s="11" t="s">
        <v>739</v>
      </c>
    </row>
    <row r="88" spans="2:11" x14ac:dyDescent="0.25">
      <c r="B88" s="13" t="s">
        <v>162</v>
      </c>
      <c r="C88" s="7" t="s">
        <v>740</v>
      </c>
      <c r="D88" s="13" t="s">
        <v>163</v>
      </c>
      <c r="E88" s="15" t="s">
        <v>10</v>
      </c>
      <c r="F88" s="14" t="s">
        <v>741</v>
      </c>
      <c r="G88" s="13"/>
      <c r="H88" s="16" t="s">
        <v>742</v>
      </c>
      <c r="I88" s="17">
        <v>9</v>
      </c>
      <c r="J88" s="17" t="s">
        <v>743</v>
      </c>
      <c r="K88" s="11" t="s">
        <v>744</v>
      </c>
    </row>
    <row r="89" spans="2:11" x14ac:dyDescent="0.25">
      <c r="B89" s="13" t="s">
        <v>164</v>
      </c>
      <c r="C89" s="7" t="s">
        <v>745</v>
      </c>
      <c r="D89" s="13" t="s">
        <v>165</v>
      </c>
      <c r="E89" s="15" t="s">
        <v>10</v>
      </c>
      <c r="F89" s="14" t="s">
        <v>746</v>
      </c>
      <c r="G89" s="13"/>
      <c r="H89" s="16" t="s">
        <v>747</v>
      </c>
      <c r="I89" s="17">
        <v>0</v>
      </c>
      <c r="J89" s="17" t="s">
        <v>748</v>
      </c>
      <c r="K89" s="11" t="s">
        <v>749</v>
      </c>
    </row>
    <row r="90" spans="2:11" x14ac:dyDescent="0.25">
      <c r="B90" s="13" t="s">
        <v>172</v>
      </c>
      <c r="C90" s="7" t="s">
        <v>750</v>
      </c>
      <c r="D90" s="13" t="s">
        <v>173</v>
      </c>
      <c r="E90" s="15" t="s">
        <v>10</v>
      </c>
      <c r="F90" s="14" t="s">
        <v>751</v>
      </c>
      <c r="G90" s="13"/>
      <c r="H90" s="16" t="s">
        <v>752</v>
      </c>
      <c r="I90" s="17">
        <v>6</v>
      </c>
      <c r="J90" s="17" t="s">
        <v>753</v>
      </c>
      <c r="K90" s="11" t="s">
        <v>754</v>
      </c>
    </row>
    <row r="91" spans="2:11" x14ac:dyDescent="0.25">
      <c r="B91" s="13" t="s">
        <v>175</v>
      </c>
      <c r="C91" s="7" t="s">
        <v>755</v>
      </c>
      <c r="D91" s="13" t="s">
        <v>176</v>
      </c>
      <c r="E91" s="15" t="s">
        <v>10</v>
      </c>
      <c r="F91" s="14" t="s">
        <v>756</v>
      </c>
      <c r="G91" s="13"/>
      <c r="H91" s="16" t="s">
        <v>757</v>
      </c>
      <c r="I91" s="17">
        <v>3</v>
      </c>
      <c r="J91" s="17" t="s">
        <v>758</v>
      </c>
      <c r="K91" s="11" t="s">
        <v>759</v>
      </c>
    </row>
    <row r="92" spans="2:11" x14ac:dyDescent="0.25">
      <c r="B92" s="13" t="s">
        <v>175</v>
      </c>
      <c r="C92" s="7" t="s">
        <v>755</v>
      </c>
      <c r="D92" s="13" t="s">
        <v>176</v>
      </c>
      <c r="E92" s="15" t="s">
        <v>10</v>
      </c>
      <c r="F92" s="14" t="s">
        <v>756</v>
      </c>
      <c r="G92" s="13"/>
      <c r="H92" s="16" t="s">
        <v>757</v>
      </c>
      <c r="I92" s="17">
        <v>3</v>
      </c>
      <c r="J92" s="17" t="s">
        <v>758</v>
      </c>
      <c r="K92" s="11" t="s">
        <v>759</v>
      </c>
    </row>
    <row r="93" spans="2:11" x14ac:dyDescent="0.25">
      <c r="B93" s="13" t="s">
        <v>178</v>
      </c>
      <c r="C93" s="7" t="s">
        <v>760</v>
      </c>
      <c r="D93" s="13" t="s">
        <v>179</v>
      </c>
      <c r="E93" s="15" t="s">
        <v>10</v>
      </c>
      <c r="F93" s="14" t="s">
        <v>761</v>
      </c>
      <c r="G93" s="13"/>
      <c r="H93" s="16" t="s">
        <v>762</v>
      </c>
      <c r="I93" s="17">
        <v>4</v>
      </c>
      <c r="J93" s="17" t="s">
        <v>763</v>
      </c>
      <c r="K93" s="11" t="s">
        <v>764</v>
      </c>
    </row>
    <row r="94" spans="2:11" x14ac:dyDescent="0.25">
      <c r="B94" s="13" t="s">
        <v>174</v>
      </c>
      <c r="C94" s="7" t="s">
        <v>765</v>
      </c>
      <c r="D94" s="13" t="s">
        <v>1327</v>
      </c>
      <c r="E94" s="15" t="s">
        <v>10</v>
      </c>
      <c r="F94" s="14" t="s">
        <v>766</v>
      </c>
      <c r="G94" s="13"/>
      <c r="H94" s="16" t="s">
        <v>767</v>
      </c>
      <c r="I94" s="17">
        <v>7</v>
      </c>
      <c r="J94" s="17" t="s">
        <v>768</v>
      </c>
      <c r="K94" s="11" t="s">
        <v>769</v>
      </c>
    </row>
    <row r="95" spans="2:11" x14ac:dyDescent="0.25">
      <c r="B95" s="13" t="s">
        <v>1330</v>
      </c>
      <c r="C95" s="7" t="s">
        <v>1335</v>
      </c>
      <c r="D95" s="13" t="s">
        <v>1328</v>
      </c>
      <c r="E95" s="15" t="s">
        <v>10</v>
      </c>
      <c r="F95" s="14" t="s">
        <v>1336</v>
      </c>
      <c r="G95" s="13"/>
      <c r="H95" s="16" t="s">
        <v>1337</v>
      </c>
      <c r="I95" s="17">
        <v>1</v>
      </c>
      <c r="J95" s="17" t="s">
        <v>1338</v>
      </c>
      <c r="K95" s="11" t="s">
        <v>1339</v>
      </c>
    </row>
    <row r="96" spans="2:11" x14ac:dyDescent="0.25">
      <c r="B96" s="13" t="s">
        <v>177</v>
      </c>
      <c r="C96" s="7" t="s">
        <v>770</v>
      </c>
      <c r="D96" s="13" t="s">
        <v>1329</v>
      </c>
      <c r="E96" s="15" t="s">
        <v>10</v>
      </c>
      <c r="F96" s="14" t="s">
        <v>771</v>
      </c>
      <c r="G96" s="13"/>
      <c r="H96" s="16" t="s">
        <v>772</v>
      </c>
      <c r="I96" s="17">
        <v>4</v>
      </c>
      <c r="J96" s="17" t="s">
        <v>773</v>
      </c>
      <c r="K96" s="11" t="s">
        <v>774</v>
      </c>
    </row>
    <row r="97" spans="2:11" x14ac:dyDescent="0.25">
      <c r="B97" s="13" t="s">
        <v>1331</v>
      </c>
      <c r="C97" s="7" t="s">
        <v>1340</v>
      </c>
      <c r="D97" s="13" t="s">
        <v>1332</v>
      </c>
      <c r="E97" s="15" t="s">
        <v>10</v>
      </c>
      <c r="F97" s="14" t="s">
        <v>1341</v>
      </c>
      <c r="G97" s="13"/>
      <c r="H97" s="16" t="s">
        <v>1342</v>
      </c>
      <c r="I97" s="17">
        <v>2</v>
      </c>
      <c r="J97" s="17" t="s">
        <v>1343</v>
      </c>
      <c r="K97" s="11" t="s">
        <v>1344</v>
      </c>
    </row>
    <row r="98" spans="2:11" x14ac:dyDescent="0.25">
      <c r="B98" s="13" t="s">
        <v>1333</v>
      </c>
      <c r="C98" s="7" t="s">
        <v>1345</v>
      </c>
      <c r="D98" s="13" t="s">
        <v>1334</v>
      </c>
      <c r="E98" s="15" t="s">
        <v>10</v>
      </c>
      <c r="F98" s="14" t="s">
        <v>1346</v>
      </c>
      <c r="G98" s="13"/>
      <c r="H98" s="16" t="s">
        <v>1347</v>
      </c>
      <c r="I98" s="17">
        <v>9</v>
      </c>
      <c r="J98" s="17" t="s">
        <v>1348</v>
      </c>
      <c r="K98" s="11" t="s">
        <v>1349</v>
      </c>
    </row>
    <row r="99" spans="2:11" x14ac:dyDescent="0.25">
      <c r="B99" s="13" t="s">
        <v>182</v>
      </c>
      <c r="C99" s="7" t="s">
        <v>775</v>
      </c>
      <c r="D99" s="13" t="s">
        <v>183</v>
      </c>
      <c r="E99" s="15" t="s">
        <v>10</v>
      </c>
      <c r="F99" s="14" t="s">
        <v>776</v>
      </c>
      <c r="G99" s="13"/>
      <c r="H99" s="16" t="s">
        <v>777</v>
      </c>
      <c r="I99" s="17">
        <v>3</v>
      </c>
      <c r="J99" s="17" t="s">
        <v>778</v>
      </c>
      <c r="K99" s="11" t="s">
        <v>779</v>
      </c>
    </row>
    <row r="100" spans="2:11" x14ac:dyDescent="0.25">
      <c r="B100" s="13" t="s">
        <v>184</v>
      </c>
      <c r="C100" s="7" t="s">
        <v>780</v>
      </c>
      <c r="D100" s="13" t="s">
        <v>185</v>
      </c>
      <c r="E100" s="15" t="s">
        <v>10</v>
      </c>
      <c r="F100" s="14" t="s">
        <v>781</v>
      </c>
      <c r="G100" s="13"/>
      <c r="H100" s="16" t="s">
        <v>782</v>
      </c>
      <c r="I100" s="17">
        <v>7</v>
      </c>
      <c r="J100" s="17" t="s">
        <v>783</v>
      </c>
      <c r="K100" s="11" t="s">
        <v>784</v>
      </c>
    </row>
    <row r="101" spans="2:11" x14ac:dyDescent="0.25">
      <c r="B101" s="13" t="s">
        <v>206</v>
      </c>
      <c r="C101" s="7" t="s">
        <v>785</v>
      </c>
      <c r="D101" s="13" t="s">
        <v>207</v>
      </c>
      <c r="E101" s="15" t="s">
        <v>10</v>
      </c>
      <c r="F101" s="14" t="s">
        <v>786</v>
      </c>
      <c r="G101" s="13"/>
      <c r="H101" s="16" t="s">
        <v>787</v>
      </c>
      <c r="I101" s="17">
        <v>5</v>
      </c>
      <c r="J101" s="17" t="s">
        <v>788</v>
      </c>
      <c r="K101" s="11" t="s">
        <v>789</v>
      </c>
    </row>
    <row r="102" spans="2:11" x14ac:dyDescent="0.25">
      <c r="B102" s="13" t="s">
        <v>208</v>
      </c>
      <c r="C102" s="7" t="s">
        <v>790</v>
      </c>
      <c r="D102" s="13" t="s">
        <v>209</v>
      </c>
      <c r="E102" s="15" t="s">
        <v>10</v>
      </c>
      <c r="F102" s="14" t="s">
        <v>791</v>
      </c>
      <c r="G102" s="13"/>
      <c r="H102" s="16" t="s">
        <v>792</v>
      </c>
      <c r="I102" s="17">
        <v>2</v>
      </c>
      <c r="J102" s="17" t="s">
        <v>793</v>
      </c>
      <c r="K102" s="11" t="s">
        <v>794</v>
      </c>
    </row>
    <row r="103" spans="2:11" x14ac:dyDescent="0.25">
      <c r="B103" s="13" t="s">
        <v>1319</v>
      </c>
      <c r="C103" s="7" t="s">
        <v>1350</v>
      </c>
      <c r="D103" s="13" t="s">
        <v>1323</v>
      </c>
      <c r="E103" s="15" t="s">
        <v>10</v>
      </c>
      <c r="F103" s="14" t="s">
        <v>1351</v>
      </c>
      <c r="G103" s="13"/>
      <c r="H103" s="16" t="s">
        <v>1352</v>
      </c>
      <c r="I103" s="17">
        <v>6</v>
      </c>
      <c r="J103" s="17" t="s">
        <v>1353</v>
      </c>
      <c r="K103" s="11" t="s">
        <v>1354</v>
      </c>
    </row>
    <row r="104" spans="2:11" x14ac:dyDescent="0.25">
      <c r="B104" s="13" t="s">
        <v>1320</v>
      </c>
      <c r="C104" s="7" t="s">
        <v>1355</v>
      </c>
      <c r="D104" s="13" t="s">
        <v>1324</v>
      </c>
      <c r="E104" s="15" t="s">
        <v>10</v>
      </c>
      <c r="F104" s="14" t="s">
        <v>1356</v>
      </c>
      <c r="G104" s="13"/>
      <c r="H104" s="16" t="s">
        <v>1357</v>
      </c>
      <c r="I104" s="17">
        <v>2</v>
      </c>
      <c r="J104" s="17" t="s">
        <v>1358</v>
      </c>
      <c r="K104" s="11" t="s">
        <v>1359</v>
      </c>
    </row>
    <row r="105" spans="2:11" x14ac:dyDescent="0.25">
      <c r="B105" s="13" t="s">
        <v>1321</v>
      </c>
      <c r="C105" s="7" t="s">
        <v>1360</v>
      </c>
      <c r="D105" s="13" t="s">
        <v>1325</v>
      </c>
      <c r="E105" s="15" t="s">
        <v>10</v>
      </c>
      <c r="F105" s="14" t="s">
        <v>1361</v>
      </c>
      <c r="G105" s="13"/>
      <c r="H105" s="16" t="s">
        <v>1362</v>
      </c>
      <c r="I105" s="17">
        <v>0</v>
      </c>
      <c r="J105" s="17" t="s">
        <v>1363</v>
      </c>
      <c r="K105" s="11" t="s">
        <v>1364</v>
      </c>
    </row>
    <row r="106" spans="2:11" x14ac:dyDescent="0.25">
      <c r="B106" s="13" t="s">
        <v>1322</v>
      </c>
      <c r="C106" s="7" t="s">
        <v>1365</v>
      </c>
      <c r="D106" s="13" t="s">
        <v>1326</v>
      </c>
      <c r="E106" s="15" t="s">
        <v>10</v>
      </c>
      <c r="F106" s="14" t="s">
        <v>1366</v>
      </c>
      <c r="G106" s="13"/>
      <c r="H106" s="16" t="s">
        <v>1367</v>
      </c>
      <c r="I106" s="17">
        <v>5</v>
      </c>
      <c r="J106" s="17" t="s">
        <v>1368</v>
      </c>
      <c r="K106" s="11" t="s">
        <v>1369</v>
      </c>
    </row>
    <row r="107" spans="2:11" x14ac:dyDescent="0.25">
      <c r="B107" s="13" t="s">
        <v>1311</v>
      </c>
      <c r="C107" s="7" t="s">
        <v>1370</v>
      </c>
      <c r="D107" s="13" t="s">
        <v>1315</v>
      </c>
      <c r="E107" s="15" t="s">
        <v>10</v>
      </c>
      <c r="F107" s="14" t="s">
        <v>1371</v>
      </c>
      <c r="G107" s="13"/>
      <c r="H107" s="16" t="s">
        <v>1372</v>
      </c>
      <c r="I107" s="17">
        <v>9</v>
      </c>
      <c r="J107" s="17" t="s">
        <v>1373</v>
      </c>
      <c r="K107" s="11" t="s">
        <v>1374</v>
      </c>
    </row>
    <row r="108" spans="2:11" x14ac:dyDescent="0.25">
      <c r="B108" s="13" t="s">
        <v>1312</v>
      </c>
      <c r="C108" s="7" t="s">
        <v>1375</v>
      </c>
      <c r="D108" s="13" t="s">
        <v>1316</v>
      </c>
      <c r="E108" s="15" t="s">
        <v>10</v>
      </c>
      <c r="F108" s="14" t="s">
        <v>1376</v>
      </c>
      <c r="G108" s="13"/>
      <c r="H108" s="16" t="s">
        <v>1377</v>
      </c>
      <c r="I108" s="17">
        <v>5</v>
      </c>
      <c r="J108" s="17" t="s">
        <v>1378</v>
      </c>
      <c r="K108" s="11" t="s">
        <v>1379</v>
      </c>
    </row>
    <row r="109" spans="2:11" x14ac:dyDescent="0.25">
      <c r="B109" s="13" t="s">
        <v>1313</v>
      </c>
      <c r="C109" s="7" t="s">
        <v>1380</v>
      </c>
      <c r="D109" s="13" t="s">
        <v>1317</v>
      </c>
      <c r="E109" s="15" t="s">
        <v>10</v>
      </c>
      <c r="F109" s="14" t="s">
        <v>1381</v>
      </c>
      <c r="G109" s="13"/>
      <c r="H109" s="16" t="s">
        <v>1382</v>
      </c>
      <c r="I109" s="17">
        <v>3</v>
      </c>
      <c r="J109" s="17" t="s">
        <v>1383</v>
      </c>
      <c r="K109" s="11" t="s">
        <v>1384</v>
      </c>
    </row>
    <row r="110" spans="2:11" x14ac:dyDescent="0.25">
      <c r="B110" s="13" t="s">
        <v>1314</v>
      </c>
      <c r="C110" s="7" t="s">
        <v>1385</v>
      </c>
      <c r="D110" s="13" t="s">
        <v>1318</v>
      </c>
      <c r="E110" s="15" t="s">
        <v>10</v>
      </c>
      <c r="F110" s="14" t="s">
        <v>1386</v>
      </c>
      <c r="G110" s="13"/>
      <c r="H110" s="16" t="s">
        <v>1387</v>
      </c>
      <c r="I110" s="17">
        <v>8</v>
      </c>
      <c r="J110" s="17" t="s">
        <v>1388</v>
      </c>
      <c r="K110" s="11" t="s">
        <v>1389</v>
      </c>
    </row>
    <row r="111" spans="2:11" x14ac:dyDescent="0.25">
      <c r="B111" s="13" t="s">
        <v>1303</v>
      </c>
      <c r="C111" s="7" t="s">
        <v>1390</v>
      </c>
      <c r="D111" s="13" t="s">
        <v>1304</v>
      </c>
      <c r="E111" s="15" t="s">
        <v>10</v>
      </c>
      <c r="F111" s="14" t="s">
        <v>1391</v>
      </c>
      <c r="G111" s="13"/>
      <c r="H111" s="16" t="s">
        <v>1392</v>
      </c>
      <c r="I111" s="17">
        <v>2</v>
      </c>
      <c r="J111" s="17" t="s">
        <v>1393</v>
      </c>
      <c r="K111" s="11" t="s">
        <v>1394</v>
      </c>
    </row>
    <row r="112" spans="2:11" x14ac:dyDescent="0.25">
      <c r="B112" s="13" t="s">
        <v>1305</v>
      </c>
      <c r="C112" s="7" t="s">
        <v>1395</v>
      </c>
      <c r="D112" s="13" t="s">
        <v>1308</v>
      </c>
      <c r="E112" s="15" t="s">
        <v>10</v>
      </c>
      <c r="F112" s="14" t="s">
        <v>1396</v>
      </c>
      <c r="G112" s="13"/>
      <c r="H112" s="16" t="s">
        <v>1397</v>
      </c>
      <c r="I112" s="17">
        <v>8</v>
      </c>
      <c r="J112" s="17" t="s">
        <v>1398</v>
      </c>
      <c r="K112" s="11" t="s">
        <v>1399</v>
      </c>
    </row>
    <row r="113" spans="2:11" x14ac:dyDescent="0.25">
      <c r="B113" s="13" t="s">
        <v>1306</v>
      </c>
      <c r="C113" s="7" t="s">
        <v>1400</v>
      </c>
      <c r="D113" s="13" t="s">
        <v>1309</v>
      </c>
      <c r="E113" s="15" t="s">
        <v>10</v>
      </c>
      <c r="F113" s="14" t="s">
        <v>1401</v>
      </c>
      <c r="G113" s="13"/>
      <c r="H113" s="16" t="s">
        <v>1402</v>
      </c>
      <c r="I113" s="17">
        <v>6</v>
      </c>
      <c r="J113" s="17" t="s">
        <v>1403</v>
      </c>
      <c r="K113" s="11" t="s">
        <v>1404</v>
      </c>
    </row>
    <row r="114" spans="2:11" x14ac:dyDescent="0.25">
      <c r="B114" s="13" t="s">
        <v>1307</v>
      </c>
      <c r="C114" s="7" t="s">
        <v>1405</v>
      </c>
      <c r="D114" s="13" t="s">
        <v>1310</v>
      </c>
      <c r="E114" s="15" t="s">
        <v>10</v>
      </c>
      <c r="F114" s="14" t="s">
        <v>1406</v>
      </c>
      <c r="G114" s="13"/>
      <c r="H114" s="16" t="s">
        <v>1407</v>
      </c>
      <c r="I114" s="17">
        <v>1</v>
      </c>
      <c r="J114" s="17" t="s">
        <v>1408</v>
      </c>
      <c r="K114" s="11" t="s">
        <v>1409</v>
      </c>
    </row>
    <row r="115" spans="2:11" x14ac:dyDescent="0.25">
      <c r="B115" s="13" t="s">
        <v>1296</v>
      </c>
      <c r="C115" s="7" t="s">
        <v>1410</v>
      </c>
      <c r="D115" s="13" t="s">
        <v>1295</v>
      </c>
      <c r="E115" s="15" t="s">
        <v>10</v>
      </c>
      <c r="F115" s="14" t="s">
        <v>1411</v>
      </c>
      <c r="G115" s="13"/>
      <c r="H115" s="16" t="s">
        <v>1412</v>
      </c>
      <c r="I115" s="17">
        <v>5</v>
      </c>
      <c r="J115" s="17" t="s">
        <v>1413</v>
      </c>
      <c r="K115" s="11" t="s">
        <v>1414</v>
      </c>
    </row>
    <row r="116" spans="2:11" x14ac:dyDescent="0.25">
      <c r="B116" s="13" t="s">
        <v>1297</v>
      </c>
      <c r="C116" s="7" t="s">
        <v>1415</v>
      </c>
      <c r="D116" s="13" t="s">
        <v>1300</v>
      </c>
      <c r="E116" s="15" t="s">
        <v>10</v>
      </c>
      <c r="F116" s="14" t="s">
        <v>1416</v>
      </c>
      <c r="G116" s="13"/>
      <c r="H116" s="16" t="s">
        <v>1417</v>
      </c>
      <c r="I116" s="17">
        <v>1</v>
      </c>
      <c r="J116" s="17" t="s">
        <v>1418</v>
      </c>
      <c r="K116" s="11" t="s">
        <v>1419</v>
      </c>
    </row>
    <row r="117" spans="2:11" x14ac:dyDescent="0.25">
      <c r="B117" s="13" t="s">
        <v>1298</v>
      </c>
      <c r="C117" s="7" t="s">
        <v>1420</v>
      </c>
      <c r="D117" s="13" t="s">
        <v>1301</v>
      </c>
      <c r="E117" s="15" t="s">
        <v>10</v>
      </c>
      <c r="F117" s="14" t="s">
        <v>1421</v>
      </c>
      <c r="G117" s="13"/>
      <c r="H117" s="16" t="s">
        <v>1422</v>
      </c>
      <c r="I117" s="17">
        <v>9</v>
      </c>
      <c r="J117" s="17" t="s">
        <v>1423</v>
      </c>
      <c r="K117" s="11" t="s">
        <v>1424</v>
      </c>
    </row>
    <row r="118" spans="2:11" x14ac:dyDescent="0.25">
      <c r="B118" s="13" t="s">
        <v>1299</v>
      </c>
      <c r="C118" s="7" t="s">
        <v>1425</v>
      </c>
      <c r="D118" s="13" t="s">
        <v>1302</v>
      </c>
      <c r="E118" s="15" t="s">
        <v>10</v>
      </c>
      <c r="F118" s="14" t="s">
        <v>1426</v>
      </c>
      <c r="G118" s="13"/>
      <c r="H118" s="16" t="s">
        <v>1427</v>
      </c>
      <c r="I118" s="17">
        <v>4</v>
      </c>
      <c r="J118" s="17" t="s">
        <v>1428</v>
      </c>
      <c r="K118" s="11" t="s">
        <v>1429</v>
      </c>
    </row>
    <row r="119" spans="2:11" x14ac:dyDescent="0.25">
      <c r="B119" s="13" t="s">
        <v>214</v>
      </c>
      <c r="C119" s="7" t="s">
        <v>795</v>
      </c>
      <c r="D119" s="13" t="s">
        <v>215</v>
      </c>
      <c r="E119" s="15" t="s">
        <v>10</v>
      </c>
      <c r="F119" s="14" t="s">
        <v>796</v>
      </c>
      <c r="G119" s="13"/>
      <c r="H119" s="16" t="s">
        <v>797</v>
      </c>
      <c r="I119" s="17">
        <v>6</v>
      </c>
      <c r="J119" s="17" t="s">
        <v>798</v>
      </c>
      <c r="K119" s="11" t="s">
        <v>799</v>
      </c>
    </row>
    <row r="120" spans="2:11" x14ac:dyDescent="0.25">
      <c r="B120" s="13" t="s">
        <v>216</v>
      </c>
      <c r="C120" s="7" t="s">
        <v>800</v>
      </c>
      <c r="D120" s="13" t="s">
        <v>217</v>
      </c>
      <c r="E120" s="15" t="s">
        <v>10</v>
      </c>
      <c r="F120" s="14" t="s">
        <v>801</v>
      </c>
      <c r="G120" s="13"/>
      <c r="H120" s="16" t="s">
        <v>802</v>
      </c>
      <c r="I120" s="17">
        <v>2</v>
      </c>
      <c r="J120" s="17" t="s">
        <v>803</v>
      </c>
      <c r="K120" s="11" t="s">
        <v>804</v>
      </c>
    </row>
    <row r="121" spans="2:11" x14ac:dyDescent="0.25">
      <c r="B121" s="13" t="s">
        <v>262</v>
      </c>
      <c r="C121" s="7" t="s">
        <v>805</v>
      </c>
      <c r="D121" s="13" t="s">
        <v>263</v>
      </c>
      <c r="E121" s="15" t="s">
        <v>10</v>
      </c>
      <c r="F121" s="14" t="s">
        <v>806</v>
      </c>
      <c r="G121" s="13"/>
      <c r="H121" s="16" t="s">
        <v>807</v>
      </c>
      <c r="I121" s="17">
        <v>6</v>
      </c>
      <c r="J121" s="17" t="s">
        <v>808</v>
      </c>
      <c r="K121" s="11" t="s">
        <v>809</v>
      </c>
    </row>
    <row r="122" spans="2:11" x14ac:dyDescent="0.25">
      <c r="B122" s="13" t="s">
        <v>266</v>
      </c>
      <c r="C122" s="7" t="s">
        <v>810</v>
      </c>
      <c r="D122" s="13" t="s">
        <v>267</v>
      </c>
      <c r="E122" s="15" t="s">
        <v>10</v>
      </c>
      <c r="F122" s="14" t="s">
        <v>811</v>
      </c>
      <c r="G122" s="13"/>
      <c r="H122" s="16" t="s">
        <v>812</v>
      </c>
      <c r="I122" s="17">
        <v>3</v>
      </c>
      <c r="J122" s="17" t="s">
        <v>813</v>
      </c>
      <c r="K122" s="11" t="s">
        <v>814</v>
      </c>
    </row>
    <row r="123" spans="2:11" x14ac:dyDescent="0.25">
      <c r="B123" s="13" t="s">
        <v>264</v>
      </c>
      <c r="C123" s="7" t="s">
        <v>815</v>
      </c>
      <c r="D123" s="13" t="s">
        <v>265</v>
      </c>
      <c r="E123" s="15" t="s">
        <v>10</v>
      </c>
      <c r="F123" s="14" t="s">
        <v>816</v>
      </c>
      <c r="G123" s="13"/>
      <c r="H123" s="16" t="s">
        <v>817</v>
      </c>
      <c r="I123" s="17">
        <v>9</v>
      </c>
      <c r="J123" s="17" t="s">
        <v>818</v>
      </c>
      <c r="K123" s="11" t="s">
        <v>819</v>
      </c>
    </row>
    <row r="124" spans="2:11" x14ac:dyDescent="0.25">
      <c r="B124" s="13" t="s">
        <v>1098</v>
      </c>
      <c r="C124" s="7" t="s">
        <v>1159</v>
      </c>
      <c r="D124" s="13" t="s">
        <v>268</v>
      </c>
      <c r="E124" s="15" t="s">
        <v>10</v>
      </c>
      <c r="F124" s="14" t="s">
        <v>820</v>
      </c>
      <c r="G124" s="13"/>
      <c r="H124" s="16" t="s">
        <v>821</v>
      </c>
      <c r="I124" s="17">
        <v>5</v>
      </c>
      <c r="J124" s="17" t="s">
        <v>822</v>
      </c>
      <c r="K124" s="11" t="s">
        <v>823</v>
      </c>
    </row>
    <row r="125" spans="2:11" x14ac:dyDescent="0.25">
      <c r="B125" s="13" t="s">
        <v>1107</v>
      </c>
      <c r="C125" s="7" t="s">
        <v>1160</v>
      </c>
      <c r="D125" s="13" t="s">
        <v>1109</v>
      </c>
      <c r="E125" s="15" t="s">
        <v>10</v>
      </c>
      <c r="F125" s="14" t="s">
        <v>1161</v>
      </c>
      <c r="G125" s="13"/>
      <c r="H125" s="16" t="s">
        <v>1162</v>
      </c>
      <c r="I125" s="17">
        <v>4</v>
      </c>
      <c r="J125" s="17" t="s">
        <v>1163</v>
      </c>
      <c r="K125" s="11" t="s">
        <v>1164</v>
      </c>
    </row>
    <row r="126" spans="2:11" x14ac:dyDescent="0.25">
      <c r="B126" s="13" t="s">
        <v>1131</v>
      </c>
      <c r="C126" s="7" t="s">
        <v>1165</v>
      </c>
      <c r="D126" s="13" t="s">
        <v>1130</v>
      </c>
      <c r="E126" s="15" t="s">
        <v>10</v>
      </c>
      <c r="F126" s="14" t="s">
        <v>1166</v>
      </c>
      <c r="G126" s="13"/>
      <c r="H126" s="16" t="s">
        <v>1167</v>
      </c>
      <c r="I126" s="17">
        <v>1</v>
      </c>
      <c r="J126" s="17" t="s">
        <v>1168</v>
      </c>
      <c r="K126" s="11" t="s">
        <v>1169</v>
      </c>
    </row>
    <row r="127" spans="2:11" x14ac:dyDescent="0.25">
      <c r="B127" s="13" t="s">
        <v>1108</v>
      </c>
      <c r="C127" s="7" t="s">
        <v>1170</v>
      </c>
      <c r="D127" s="13" t="s">
        <v>1110</v>
      </c>
      <c r="E127" s="15" t="s">
        <v>10</v>
      </c>
      <c r="F127" s="14" t="s">
        <v>1171</v>
      </c>
      <c r="G127" s="13"/>
      <c r="H127" s="16" t="s">
        <v>1172</v>
      </c>
      <c r="I127" s="17">
        <v>5</v>
      </c>
      <c r="J127" s="17" t="s">
        <v>1173</v>
      </c>
      <c r="K127" s="11" t="s">
        <v>1174</v>
      </c>
    </row>
    <row r="128" spans="2:11" x14ac:dyDescent="0.25">
      <c r="B128" s="13" t="s">
        <v>1111</v>
      </c>
      <c r="C128" s="7" t="s">
        <v>1175</v>
      </c>
      <c r="D128" s="13" t="s">
        <v>1123</v>
      </c>
      <c r="E128" s="15" t="s">
        <v>10</v>
      </c>
      <c r="F128" s="14" t="s">
        <v>1176</v>
      </c>
      <c r="G128" s="13"/>
      <c r="H128" s="16" t="s">
        <v>1177</v>
      </c>
      <c r="I128" s="17">
        <v>2</v>
      </c>
      <c r="J128" s="17" t="s">
        <v>1178</v>
      </c>
      <c r="K128" s="11" t="s">
        <v>1179</v>
      </c>
    </row>
    <row r="129" spans="2:11" x14ac:dyDescent="0.25">
      <c r="B129" s="13" t="s">
        <v>1112</v>
      </c>
      <c r="C129" s="7" t="s">
        <v>1180</v>
      </c>
      <c r="D129" s="13" t="s">
        <v>1114</v>
      </c>
      <c r="E129" s="15" t="s">
        <v>10</v>
      </c>
      <c r="F129" s="14" t="s">
        <v>1181</v>
      </c>
      <c r="G129" s="13"/>
      <c r="H129" s="16" t="s">
        <v>1182</v>
      </c>
      <c r="I129" s="17">
        <v>6</v>
      </c>
      <c r="J129" s="17" t="s">
        <v>1183</v>
      </c>
      <c r="K129" s="11" t="s">
        <v>1184</v>
      </c>
    </row>
    <row r="130" spans="2:11" x14ac:dyDescent="0.25">
      <c r="B130" s="13" t="s">
        <v>1113</v>
      </c>
      <c r="C130" s="7" t="s">
        <v>1185</v>
      </c>
      <c r="D130" s="13" t="s">
        <v>1101</v>
      </c>
      <c r="E130" s="15" t="s">
        <v>10</v>
      </c>
      <c r="F130" s="14" t="s">
        <v>1186</v>
      </c>
      <c r="G130" s="13"/>
      <c r="H130" s="16" t="s">
        <v>1187</v>
      </c>
      <c r="I130" s="17">
        <v>3</v>
      </c>
      <c r="J130" s="17" t="s">
        <v>1188</v>
      </c>
      <c r="K130" s="11" t="s">
        <v>1189</v>
      </c>
    </row>
    <row r="131" spans="2:11" x14ac:dyDescent="0.25">
      <c r="B131" s="13" t="s">
        <v>1115</v>
      </c>
      <c r="C131" s="7" t="s">
        <v>1190</v>
      </c>
      <c r="D131" s="13" t="s">
        <v>1116</v>
      </c>
      <c r="E131" s="15" t="s">
        <v>10</v>
      </c>
      <c r="F131" s="14" t="s">
        <v>1191</v>
      </c>
      <c r="G131" s="13"/>
      <c r="H131" s="16" t="s">
        <v>1192</v>
      </c>
      <c r="I131" s="17">
        <v>0</v>
      </c>
      <c r="J131" s="17" t="s">
        <v>1193</v>
      </c>
      <c r="K131" s="11" t="s">
        <v>1194</v>
      </c>
    </row>
    <row r="132" spans="2:11" x14ac:dyDescent="0.25">
      <c r="B132" s="13" t="s">
        <v>1128</v>
      </c>
      <c r="C132" s="7" t="s">
        <v>1195</v>
      </c>
      <c r="D132" s="13" t="s">
        <v>1129</v>
      </c>
      <c r="E132" s="15" t="s">
        <v>10</v>
      </c>
      <c r="F132" s="14" t="s">
        <v>1196</v>
      </c>
      <c r="G132" s="13"/>
      <c r="H132" s="16" t="s">
        <v>1197</v>
      </c>
      <c r="I132" s="17">
        <v>7</v>
      </c>
      <c r="J132" s="17" t="s">
        <v>1198</v>
      </c>
      <c r="K132" s="11" t="s">
        <v>1199</v>
      </c>
    </row>
    <row r="133" spans="2:11" x14ac:dyDescent="0.25">
      <c r="B133" s="13" t="s">
        <v>1132</v>
      </c>
      <c r="C133" s="7" t="s">
        <v>1200</v>
      </c>
      <c r="D133" s="13" t="s">
        <v>1133</v>
      </c>
      <c r="E133" s="15" t="s">
        <v>10</v>
      </c>
      <c r="F133" s="14" t="s">
        <v>1201</v>
      </c>
      <c r="G133" s="13"/>
      <c r="H133" s="16" t="s">
        <v>1202</v>
      </c>
      <c r="I133" s="17">
        <v>4</v>
      </c>
      <c r="J133" s="17" t="s">
        <v>1203</v>
      </c>
      <c r="K133" s="11" t="s">
        <v>1204</v>
      </c>
    </row>
    <row r="134" spans="2:11" x14ac:dyDescent="0.25">
      <c r="B134" s="13" t="s">
        <v>297</v>
      </c>
      <c r="C134" s="7" t="s">
        <v>824</v>
      </c>
      <c r="D134" s="13" t="s">
        <v>298</v>
      </c>
      <c r="E134" s="15" t="s">
        <v>10</v>
      </c>
      <c r="F134" s="14" t="s">
        <v>825</v>
      </c>
      <c r="G134" s="13"/>
      <c r="H134" s="16" t="s">
        <v>826</v>
      </c>
      <c r="I134" s="17">
        <v>5</v>
      </c>
      <c r="J134" s="17" t="s">
        <v>827</v>
      </c>
      <c r="K134" s="11" t="s">
        <v>828</v>
      </c>
    </row>
    <row r="135" spans="2:11" x14ac:dyDescent="0.25">
      <c r="B135" s="13" t="s">
        <v>359</v>
      </c>
      <c r="C135" s="7" t="s">
        <v>829</v>
      </c>
      <c r="D135" s="13" t="s">
        <v>361</v>
      </c>
      <c r="E135" s="15" t="s">
        <v>10</v>
      </c>
      <c r="F135" s="14" t="s">
        <v>830</v>
      </c>
      <c r="G135" s="13"/>
      <c r="H135" s="16" t="s">
        <v>831</v>
      </c>
      <c r="I135" s="17">
        <v>2</v>
      </c>
      <c r="J135" s="17" t="s">
        <v>363</v>
      </c>
      <c r="K135" s="11" t="s">
        <v>832</v>
      </c>
    </row>
    <row r="136" spans="2:11" x14ac:dyDescent="0.25">
      <c r="B136" s="13" t="s">
        <v>357</v>
      </c>
      <c r="C136" s="7" t="s">
        <v>833</v>
      </c>
      <c r="D136" s="13" t="s">
        <v>362</v>
      </c>
      <c r="E136" s="15" t="s">
        <v>10</v>
      </c>
      <c r="F136" s="14" t="s">
        <v>834</v>
      </c>
      <c r="G136" s="13"/>
      <c r="H136" s="16" t="s">
        <v>835</v>
      </c>
      <c r="I136" s="17">
        <v>9</v>
      </c>
      <c r="J136" s="17" t="s">
        <v>836</v>
      </c>
      <c r="K136" s="11" t="s">
        <v>837</v>
      </c>
    </row>
    <row r="137" spans="2:11" x14ac:dyDescent="0.25">
      <c r="B137" s="13" t="s">
        <v>1097</v>
      </c>
      <c r="C137" s="7" t="s">
        <v>1205</v>
      </c>
      <c r="D137" s="13" t="s">
        <v>1096</v>
      </c>
      <c r="E137" s="15" t="s">
        <v>10</v>
      </c>
      <c r="F137" s="14" t="s">
        <v>1206</v>
      </c>
      <c r="G137" s="13"/>
      <c r="H137" s="16" t="s">
        <v>1207</v>
      </c>
      <c r="I137" s="17">
        <v>6</v>
      </c>
      <c r="J137" s="17" t="s">
        <v>1208</v>
      </c>
      <c r="K137" s="11" t="s">
        <v>1209</v>
      </c>
    </row>
    <row r="138" spans="2:11" x14ac:dyDescent="0.25">
      <c r="B138" s="13" t="s">
        <v>358</v>
      </c>
      <c r="C138" s="7" t="s">
        <v>838</v>
      </c>
      <c r="D138" s="13" t="s">
        <v>360</v>
      </c>
      <c r="E138" s="15" t="s">
        <v>10</v>
      </c>
      <c r="F138" s="14" t="s">
        <v>839</v>
      </c>
      <c r="G138" s="13"/>
      <c r="H138" s="16" t="s">
        <v>840</v>
      </c>
      <c r="I138" s="17">
        <v>0</v>
      </c>
      <c r="J138" s="17" t="s">
        <v>841</v>
      </c>
      <c r="K138" s="11" t="s">
        <v>842</v>
      </c>
    </row>
    <row r="139" spans="2:11" x14ac:dyDescent="0.25">
      <c r="B139" s="13" t="s">
        <v>1117</v>
      </c>
      <c r="C139" s="7" t="s">
        <v>1210</v>
      </c>
      <c r="D139" s="13" t="s">
        <v>1118</v>
      </c>
      <c r="E139" s="15" t="s">
        <v>10</v>
      </c>
      <c r="F139" s="14" t="s">
        <v>1211</v>
      </c>
      <c r="G139" s="13"/>
      <c r="H139" s="16" t="s">
        <v>1212</v>
      </c>
      <c r="I139" s="17">
        <v>7</v>
      </c>
      <c r="J139" s="17" t="s">
        <v>1213</v>
      </c>
      <c r="K139" s="11" t="s">
        <v>1214</v>
      </c>
    </row>
    <row r="140" spans="2:11" x14ac:dyDescent="0.25">
      <c r="B140" s="13" t="s">
        <v>281</v>
      </c>
      <c r="C140" s="7" t="s">
        <v>843</v>
      </c>
      <c r="D140" s="13" t="s">
        <v>282</v>
      </c>
      <c r="E140" s="15" t="s">
        <v>10</v>
      </c>
      <c r="F140" s="14" t="s">
        <v>844</v>
      </c>
      <c r="G140" s="13"/>
      <c r="H140" s="16" t="s">
        <v>845</v>
      </c>
      <c r="I140" s="17">
        <v>4</v>
      </c>
      <c r="J140" s="17" t="s">
        <v>846</v>
      </c>
      <c r="K140" s="11" t="s">
        <v>847</v>
      </c>
    </row>
    <row r="141" spans="2:11" x14ac:dyDescent="0.25">
      <c r="B141" s="13" t="s">
        <v>289</v>
      </c>
      <c r="C141" s="7" t="s">
        <v>848</v>
      </c>
      <c r="D141" s="13" t="s">
        <v>290</v>
      </c>
      <c r="E141" s="15" t="s">
        <v>10</v>
      </c>
      <c r="F141" s="14" t="s">
        <v>849</v>
      </c>
      <c r="G141" s="13"/>
      <c r="H141" s="16" t="s">
        <v>850</v>
      </c>
      <c r="I141" s="17">
        <v>1</v>
      </c>
      <c r="J141" s="17" t="s">
        <v>851</v>
      </c>
      <c r="K141" s="11" t="s">
        <v>852</v>
      </c>
    </row>
    <row r="142" spans="2:11" x14ac:dyDescent="0.25">
      <c r="B142" s="13" t="s">
        <v>283</v>
      </c>
      <c r="C142" s="7" t="s">
        <v>853</v>
      </c>
      <c r="D142" s="13" t="s">
        <v>284</v>
      </c>
      <c r="E142" s="15" t="s">
        <v>10</v>
      </c>
      <c r="F142" s="14" t="s">
        <v>854</v>
      </c>
      <c r="G142" s="13"/>
      <c r="H142" s="16" t="s">
        <v>855</v>
      </c>
      <c r="I142" s="17">
        <v>8</v>
      </c>
      <c r="J142" s="17" t="s">
        <v>856</v>
      </c>
      <c r="K142" s="11" t="s">
        <v>857</v>
      </c>
    </row>
    <row r="143" spans="2:11" x14ac:dyDescent="0.25">
      <c r="B143" s="13" t="s">
        <v>1231</v>
      </c>
      <c r="C143" s="7" t="s">
        <v>1267</v>
      </c>
      <c r="D143" s="13" t="s">
        <v>288</v>
      </c>
      <c r="E143" s="15" t="s">
        <v>10</v>
      </c>
      <c r="F143" s="14" t="s">
        <v>859</v>
      </c>
      <c r="G143" s="13"/>
      <c r="H143" s="16" t="s">
        <v>860</v>
      </c>
      <c r="I143" s="17">
        <v>7</v>
      </c>
      <c r="J143" s="17" t="s">
        <v>861</v>
      </c>
      <c r="K143" s="11" t="s">
        <v>862</v>
      </c>
    </row>
    <row r="144" spans="2:11" x14ac:dyDescent="0.25">
      <c r="B144" s="13" t="s">
        <v>1119</v>
      </c>
      <c r="C144" s="7" t="s">
        <v>1215</v>
      </c>
      <c r="D144" s="13" t="s">
        <v>1122</v>
      </c>
      <c r="E144" s="15" t="s">
        <v>10</v>
      </c>
      <c r="F144" s="14" t="s">
        <v>864</v>
      </c>
      <c r="G144" s="13"/>
      <c r="H144" s="16" t="s">
        <v>865</v>
      </c>
      <c r="I144" s="17">
        <v>4</v>
      </c>
      <c r="J144" s="17" t="s">
        <v>866</v>
      </c>
      <c r="K144" s="11" t="s">
        <v>867</v>
      </c>
    </row>
    <row r="145" spans="2:11" x14ac:dyDescent="0.25">
      <c r="B145" s="13" t="s">
        <v>287</v>
      </c>
      <c r="C145" s="7" t="s">
        <v>858</v>
      </c>
      <c r="D145" s="13" t="s">
        <v>288</v>
      </c>
      <c r="E145" s="15" t="s">
        <v>10</v>
      </c>
      <c r="F145" s="14" t="s">
        <v>1268</v>
      </c>
      <c r="G145" s="13"/>
      <c r="H145" s="16" t="s">
        <v>1269</v>
      </c>
      <c r="I145" s="17">
        <v>1</v>
      </c>
      <c r="J145" s="17" t="s">
        <v>1238</v>
      </c>
      <c r="K145" s="11" t="s">
        <v>1270</v>
      </c>
    </row>
    <row r="146" spans="2:11" x14ac:dyDescent="0.25">
      <c r="B146" s="13" t="s">
        <v>1244</v>
      </c>
      <c r="C146" s="7" t="s">
        <v>1235</v>
      </c>
      <c r="D146" s="13" t="s">
        <v>288</v>
      </c>
      <c r="E146" s="15" t="s">
        <v>10</v>
      </c>
      <c r="F146" s="14" t="s">
        <v>1271</v>
      </c>
      <c r="G146" s="13"/>
      <c r="H146" s="16" t="s">
        <v>1272</v>
      </c>
      <c r="I146" s="17">
        <v>8</v>
      </c>
      <c r="J146" s="17" t="s">
        <v>1250</v>
      </c>
      <c r="K146" s="11" t="s">
        <v>1273</v>
      </c>
    </row>
    <row r="147" spans="2:11" x14ac:dyDescent="0.25">
      <c r="B147" s="13" t="s">
        <v>1120</v>
      </c>
      <c r="C147" s="7" t="s">
        <v>1216</v>
      </c>
      <c r="D147" s="13" t="s">
        <v>1121</v>
      </c>
      <c r="E147" s="15" t="s">
        <v>10</v>
      </c>
      <c r="F147" s="14" t="s">
        <v>1217</v>
      </c>
      <c r="G147" s="13"/>
      <c r="H147" s="16" t="s">
        <v>1218</v>
      </c>
      <c r="I147" s="17">
        <v>6</v>
      </c>
      <c r="J147" s="17" t="s">
        <v>1219</v>
      </c>
      <c r="K147" s="11" t="s">
        <v>1220</v>
      </c>
    </row>
    <row r="148" spans="2:11" x14ac:dyDescent="0.25">
      <c r="B148" s="13" t="s">
        <v>291</v>
      </c>
      <c r="C148" s="7" t="s">
        <v>863</v>
      </c>
      <c r="D148" s="13" t="s">
        <v>292</v>
      </c>
      <c r="E148" s="15" t="s">
        <v>10</v>
      </c>
      <c r="F148" s="14" t="s">
        <v>1221</v>
      </c>
      <c r="G148" s="13"/>
      <c r="H148" s="16" t="s">
        <v>1222</v>
      </c>
      <c r="I148" s="17">
        <v>3</v>
      </c>
      <c r="J148" s="17" t="s">
        <v>1223</v>
      </c>
      <c r="K148" s="11" t="s">
        <v>1224</v>
      </c>
    </row>
    <row r="149" spans="2:11" x14ac:dyDescent="0.25">
      <c r="B149" s="13" t="s">
        <v>1240</v>
      </c>
      <c r="C149" s="7" t="s">
        <v>1274</v>
      </c>
      <c r="D149" s="13" t="s">
        <v>1096</v>
      </c>
      <c r="E149" s="15" t="s">
        <v>10</v>
      </c>
      <c r="F149" s="14" t="s">
        <v>1275</v>
      </c>
      <c r="G149" s="13"/>
      <c r="H149" s="16" t="s">
        <v>1276</v>
      </c>
      <c r="I149" s="17">
        <v>0</v>
      </c>
      <c r="J149" s="17" t="s">
        <v>1245</v>
      </c>
      <c r="K149" s="11" t="s">
        <v>1277</v>
      </c>
    </row>
    <row r="150" spans="2:11" x14ac:dyDescent="0.25">
      <c r="B150" s="13" t="s">
        <v>1241</v>
      </c>
      <c r="C150" s="7" t="s">
        <v>1232</v>
      </c>
      <c r="D150" s="13" t="s">
        <v>1096</v>
      </c>
      <c r="E150" s="15" t="s">
        <v>10</v>
      </c>
      <c r="F150" s="14" t="s">
        <v>1278</v>
      </c>
      <c r="G150" s="13"/>
      <c r="H150" s="16" t="s">
        <v>1279</v>
      </c>
      <c r="I150" s="17">
        <v>7</v>
      </c>
      <c r="J150" s="17" t="s">
        <v>1247</v>
      </c>
      <c r="K150" s="11" t="s">
        <v>1280</v>
      </c>
    </row>
    <row r="151" spans="2:11" x14ac:dyDescent="0.25">
      <c r="B151" s="13" t="s">
        <v>1242</v>
      </c>
      <c r="C151" s="7" t="s">
        <v>1233</v>
      </c>
      <c r="D151" s="13" t="s">
        <v>1096</v>
      </c>
      <c r="E151" s="15" t="s">
        <v>10</v>
      </c>
      <c r="F151" s="14" t="s">
        <v>1281</v>
      </c>
      <c r="G151" s="13"/>
      <c r="H151" s="16" t="s">
        <v>1282</v>
      </c>
      <c r="I151" s="17">
        <v>4</v>
      </c>
      <c r="J151" s="17" t="s">
        <v>1248</v>
      </c>
      <c r="K151" s="11" t="s">
        <v>1283</v>
      </c>
    </row>
    <row r="152" spans="2:11" x14ac:dyDescent="0.25">
      <c r="B152" s="13" t="s">
        <v>1243</v>
      </c>
      <c r="C152" s="7" t="s">
        <v>1234</v>
      </c>
      <c r="D152" s="13" t="s">
        <v>1096</v>
      </c>
      <c r="E152" s="15" t="s">
        <v>10</v>
      </c>
      <c r="F152" s="14" t="s">
        <v>1284</v>
      </c>
      <c r="G152" s="13"/>
      <c r="H152" s="16" t="s">
        <v>1285</v>
      </c>
      <c r="I152" s="17">
        <v>1</v>
      </c>
      <c r="J152" s="17" t="s">
        <v>1249</v>
      </c>
      <c r="K152" s="11" t="s">
        <v>1286</v>
      </c>
    </row>
    <row r="153" spans="2:11" x14ac:dyDescent="0.25">
      <c r="B153" s="13" t="s">
        <v>355</v>
      </c>
      <c r="C153" s="7" t="s">
        <v>868</v>
      </c>
      <c r="D153" s="13" t="s">
        <v>869</v>
      </c>
      <c r="E153" s="15" t="s">
        <v>10</v>
      </c>
      <c r="F153" s="14" t="s">
        <v>870</v>
      </c>
      <c r="G153" s="13"/>
      <c r="H153" s="16" t="s">
        <v>871</v>
      </c>
      <c r="I153" s="17">
        <v>9</v>
      </c>
      <c r="J153" s="17" t="s">
        <v>872</v>
      </c>
      <c r="K153" s="11" t="s">
        <v>873</v>
      </c>
    </row>
    <row r="154" spans="2:11" x14ac:dyDescent="0.25">
      <c r="B154" s="13" t="s">
        <v>23</v>
      </c>
      <c r="C154" s="7" t="s">
        <v>874</v>
      </c>
      <c r="D154" s="13" t="s">
        <v>24</v>
      </c>
      <c r="E154" s="15" t="s">
        <v>10</v>
      </c>
      <c r="F154" s="14" t="s">
        <v>875</v>
      </c>
      <c r="G154" s="13"/>
      <c r="H154" s="16" t="s">
        <v>876</v>
      </c>
      <c r="I154" s="17">
        <v>0</v>
      </c>
      <c r="J154" s="17" t="s">
        <v>877</v>
      </c>
      <c r="K154" s="11" t="s">
        <v>878</v>
      </c>
    </row>
    <row r="155" spans="2:11" x14ac:dyDescent="0.25">
      <c r="B155" s="13" t="s">
        <v>35</v>
      </c>
      <c r="C155" s="7" t="s">
        <v>879</v>
      </c>
      <c r="D155" s="13" t="s">
        <v>36</v>
      </c>
      <c r="E155" s="15" t="s">
        <v>10</v>
      </c>
      <c r="F155" s="14" t="s">
        <v>880</v>
      </c>
      <c r="G155" s="13"/>
      <c r="H155" s="16" t="s">
        <v>881</v>
      </c>
      <c r="I155" s="17">
        <v>3</v>
      </c>
      <c r="J155" s="17" t="s">
        <v>882</v>
      </c>
      <c r="K155" s="11" t="s">
        <v>883</v>
      </c>
    </row>
    <row r="156" spans="2:11" x14ac:dyDescent="0.25">
      <c r="B156" s="13" t="s">
        <v>41</v>
      </c>
      <c r="C156" s="7" t="s">
        <v>884</v>
      </c>
      <c r="D156" s="13" t="s">
        <v>42</v>
      </c>
      <c r="E156" s="15" t="s">
        <v>10</v>
      </c>
      <c r="F156" s="14" t="s">
        <v>885</v>
      </c>
      <c r="G156" s="13"/>
      <c r="H156" s="16" t="s">
        <v>886</v>
      </c>
      <c r="I156" s="17">
        <v>7</v>
      </c>
      <c r="J156" s="17" t="s">
        <v>887</v>
      </c>
      <c r="K156" s="11" t="s">
        <v>888</v>
      </c>
    </row>
    <row r="157" spans="2:11" x14ac:dyDescent="0.25">
      <c r="B157" s="13" t="s">
        <v>43</v>
      </c>
      <c r="C157" s="7" t="s">
        <v>889</v>
      </c>
      <c r="D157" s="13" t="s">
        <v>44</v>
      </c>
      <c r="E157" s="15" t="s">
        <v>10</v>
      </c>
      <c r="F157" s="14" t="s">
        <v>890</v>
      </c>
      <c r="G157" s="13"/>
      <c r="H157" s="16" t="s">
        <v>891</v>
      </c>
      <c r="I157" s="17">
        <v>4</v>
      </c>
      <c r="J157" s="17" t="s">
        <v>892</v>
      </c>
      <c r="K157" s="11" t="s">
        <v>893</v>
      </c>
    </row>
    <row r="158" spans="2:11" x14ac:dyDescent="0.25">
      <c r="B158" s="13" t="s">
        <v>51</v>
      </c>
      <c r="C158" s="13" t="s">
        <v>894</v>
      </c>
      <c r="D158" s="13" t="s">
        <v>52</v>
      </c>
      <c r="E158" s="46" t="s">
        <v>10</v>
      </c>
      <c r="F158" s="18" t="s">
        <v>895</v>
      </c>
      <c r="G158" s="13"/>
      <c r="H158" s="18" t="s">
        <v>896</v>
      </c>
      <c r="I158" s="17">
        <v>2</v>
      </c>
      <c r="J158" s="17" t="s">
        <v>897</v>
      </c>
      <c r="K158" s="84" t="s">
        <v>898</v>
      </c>
    </row>
    <row r="159" spans="2:11" x14ac:dyDescent="0.25">
      <c r="B159" s="13" t="s">
        <v>73</v>
      </c>
      <c r="C159" s="13" t="s">
        <v>899</v>
      </c>
      <c r="D159" s="13" t="s">
        <v>74</v>
      </c>
      <c r="E159" s="46" t="s">
        <v>10</v>
      </c>
      <c r="F159" s="18" t="s">
        <v>900</v>
      </c>
      <c r="G159" s="13"/>
      <c r="H159" s="18" t="s">
        <v>901</v>
      </c>
      <c r="I159" s="17">
        <v>0</v>
      </c>
      <c r="J159" s="17" t="s">
        <v>902</v>
      </c>
      <c r="K159" s="13" t="s">
        <v>903</v>
      </c>
    </row>
    <row r="160" spans="2:11" x14ac:dyDescent="0.25">
      <c r="B160" s="13" t="s">
        <v>75</v>
      </c>
      <c r="C160" s="13" t="s">
        <v>904</v>
      </c>
      <c r="D160" s="13" t="s">
        <v>76</v>
      </c>
      <c r="E160" s="46" t="s">
        <v>10</v>
      </c>
      <c r="F160" s="18" t="s">
        <v>905</v>
      </c>
      <c r="G160" s="13"/>
      <c r="H160" s="18" t="s">
        <v>906</v>
      </c>
      <c r="I160" s="17">
        <v>7</v>
      </c>
      <c r="J160" s="17" t="s">
        <v>907</v>
      </c>
      <c r="K160" s="13" t="s">
        <v>908</v>
      </c>
    </row>
    <row r="161" spans="2:11" x14ac:dyDescent="0.25">
      <c r="B161" s="13" t="s">
        <v>83</v>
      </c>
      <c r="C161" s="13" t="s">
        <v>909</v>
      </c>
      <c r="D161" s="13" t="s">
        <v>84</v>
      </c>
      <c r="E161" s="46" t="s">
        <v>10</v>
      </c>
      <c r="F161" s="18" t="s">
        <v>910</v>
      </c>
      <c r="G161" s="13"/>
      <c r="H161" s="18" t="s">
        <v>911</v>
      </c>
      <c r="I161" s="17">
        <v>9</v>
      </c>
      <c r="J161" s="17" t="s">
        <v>912</v>
      </c>
      <c r="K161" s="13" t="s">
        <v>913</v>
      </c>
    </row>
    <row r="162" spans="2:11" x14ac:dyDescent="0.25">
      <c r="B162" s="13" t="s">
        <v>89</v>
      </c>
      <c r="C162" s="13" t="s">
        <v>914</v>
      </c>
      <c r="D162" s="13" t="s">
        <v>90</v>
      </c>
      <c r="E162" s="46" t="s">
        <v>10</v>
      </c>
      <c r="F162" s="18" t="s">
        <v>915</v>
      </c>
      <c r="G162" s="13"/>
      <c r="H162" s="18" t="s">
        <v>916</v>
      </c>
      <c r="I162" s="17">
        <v>8</v>
      </c>
      <c r="J162" s="17" t="s">
        <v>917</v>
      </c>
      <c r="K162" s="13" t="s">
        <v>918</v>
      </c>
    </row>
    <row r="163" spans="2:11" x14ac:dyDescent="0.25">
      <c r="B163" s="13" t="s">
        <v>107</v>
      </c>
      <c r="C163" s="13" t="s">
        <v>919</v>
      </c>
      <c r="D163" s="13" t="s">
        <v>108</v>
      </c>
      <c r="E163" s="46" t="s">
        <v>10</v>
      </c>
      <c r="F163" s="18" t="s">
        <v>920</v>
      </c>
      <c r="G163" s="13"/>
      <c r="H163" s="18" t="s">
        <v>921</v>
      </c>
      <c r="I163" s="17">
        <v>9</v>
      </c>
      <c r="J163" s="17" t="s">
        <v>922</v>
      </c>
      <c r="K163" s="13" t="s">
        <v>923</v>
      </c>
    </row>
    <row r="164" spans="2:11" x14ac:dyDescent="0.25">
      <c r="B164" s="13" t="s">
        <v>130</v>
      </c>
      <c r="C164" s="13" t="s">
        <v>924</v>
      </c>
      <c r="D164" s="13" t="s">
        <v>131</v>
      </c>
      <c r="E164" s="46" t="s">
        <v>10</v>
      </c>
      <c r="F164" s="18" t="s">
        <v>925</v>
      </c>
      <c r="G164" s="13"/>
      <c r="H164" s="18" t="s">
        <v>926</v>
      </c>
      <c r="I164" s="17">
        <v>5</v>
      </c>
      <c r="J164" s="17" t="s">
        <v>927</v>
      </c>
      <c r="K164" s="13" t="s">
        <v>928</v>
      </c>
    </row>
    <row r="165" spans="2:11" x14ac:dyDescent="0.25">
      <c r="B165" s="13" t="s">
        <v>148</v>
      </c>
      <c r="C165" s="13" t="s">
        <v>929</v>
      </c>
      <c r="D165" s="13" t="s">
        <v>149</v>
      </c>
      <c r="E165" s="46" t="s">
        <v>10</v>
      </c>
      <c r="F165" s="18" t="s">
        <v>930</v>
      </c>
      <c r="G165" s="13"/>
      <c r="H165" s="18" t="s">
        <v>931</v>
      </c>
      <c r="I165" s="17">
        <v>9</v>
      </c>
      <c r="J165" s="17" t="s">
        <v>932</v>
      </c>
      <c r="K165" s="13" t="s">
        <v>933</v>
      </c>
    </row>
    <row r="166" spans="2:11" x14ac:dyDescent="0.25">
      <c r="B166" s="13" t="s">
        <v>152</v>
      </c>
      <c r="C166" s="13" t="s">
        <v>934</v>
      </c>
      <c r="D166" s="13" t="s">
        <v>153</v>
      </c>
      <c r="E166" s="46" t="s">
        <v>10</v>
      </c>
      <c r="F166" s="18" t="s">
        <v>935</v>
      </c>
      <c r="G166" s="13"/>
      <c r="H166" s="18" t="s">
        <v>936</v>
      </c>
      <c r="I166" s="17">
        <v>4</v>
      </c>
      <c r="J166" s="17" t="s">
        <v>937</v>
      </c>
      <c r="K166" s="13" t="s">
        <v>938</v>
      </c>
    </row>
    <row r="167" spans="2:11" x14ac:dyDescent="0.25">
      <c r="B167" s="13" t="s">
        <v>160</v>
      </c>
      <c r="C167" s="13" t="s">
        <v>939</v>
      </c>
      <c r="D167" s="13" t="s">
        <v>161</v>
      </c>
      <c r="E167" s="46" t="s">
        <v>10</v>
      </c>
      <c r="F167" s="18" t="s">
        <v>940</v>
      </c>
      <c r="G167" s="13"/>
      <c r="H167" s="18" t="s">
        <v>941</v>
      </c>
      <c r="I167" s="17">
        <v>6</v>
      </c>
      <c r="J167" s="17" t="s">
        <v>942</v>
      </c>
      <c r="K167" s="13" t="s">
        <v>943</v>
      </c>
    </row>
    <row r="168" spans="2:11" x14ac:dyDescent="0.25">
      <c r="B168" s="13" t="s">
        <v>186</v>
      </c>
      <c r="C168" s="13" t="s">
        <v>944</v>
      </c>
      <c r="D168" s="13" t="s">
        <v>187</v>
      </c>
      <c r="E168" s="46" t="s">
        <v>10</v>
      </c>
      <c r="F168" s="18" t="s">
        <v>945</v>
      </c>
      <c r="G168" s="13"/>
      <c r="H168" s="18" t="s">
        <v>946</v>
      </c>
      <c r="I168" s="17">
        <v>1</v>
      </c>
      <c r="J168" s="17" t="s">
        <v>947</v>
      </c>
      <c r="K168" s="13" t="s">
        <v>948</v>
      </c>
    </row>
    <row r="169" spans="2:11" x14ac:dyDescent="0.25">
      <c r="B169" s="13" t="s">
        <v>188</v>
      </c>
      <c r="C169" s="13" t="s">
        <v>949</v>
      </c>
      <c r="D169" s="13" t="s">
        <v>189</v>
      </c>
      <c r="E169" s="46" t="s">
        <v>10</v>
      </c>
      <c r="F169" s="18" t="s">
        <v>950</v>
      </c>
      <c r="G169" s="13"/>
      <c r="H169" s="18" t="s">
        <v>951</v>
      </c>
      <c r="I169" s="17">
        <v>5</v>
      </c>
      <c r="J169" s="17" t="s">
        <v>952</v>
      </c>
      <c r="K169" s="13" t="s">
        <v>953</v>
      </c>
    </row>
    <row r="170" spans="2:11" x14ac:dyDescent="0.25">
      <c r="B170" s="13" t="s">
        <v>190</v>
      </c>
      <c r="C170" s="13" t="s">
        <v>954</v>
      </c>
      <c r="D170" s="13" t="s">
        <v>191</v>
      </c>
      <c r="E170" s="46" t="s">
        <v>10</v>
      </c>
      <c r="F170" s="18" t="s">
        <v>955</v>
      </c>
      <c r="G170" s="13"/>
      <c r="H170" s="18" t="s">
        <v>956</v>
      </c>
      <c r="I170" s="17">
        <v>2</v>
      </c>
      <c r="J170" s="17" t="s">
        <v>957</v>
      </c>
      <c r="K170" s="13" t="s">
        <v>958</v>
      </c>
    </row>
    <row r="171" spans="2:11" x14ac:dyDescent="0.25">
      <c r="B171" s="13" t="s">
        <v>192</v>
      </c>
      <c r="C171" s="13" t="s">
        <v>959</v>
      </c>
      <c r="D171" s="13" t="s">
        <v>193</v>
      </c>
      <c r="E171" s="46" t="s">
        <v>10</v>
      </c>
      <c r="F171" s="18" t="s">
        <v>960</v>
      </c>
      <c r="G171" s="13"/>
      <c r="H171" s="18" t="s">
        <v>961</v>
      </c>
      <c r="I171" s="17">
        <v>9</v>
      </c>
      <c r="J171" s="17" t="s">
        <v>962</v>
      </c>
      <c r="K171" s="13" t="s">
        <v>963</v>
      </c>
    </row>
    <row r="172" spans="2:11" x14ac:dyDescent="0.25">
      <c r="B172" s="13" t="s">
        <v>194</v>
      </c>
      <c r="C172" s="13" t="s">
        <v>964</v>
      </c>
      <c r="D172" s="13" t="s">
        <v>195</v>
      </c>
      <c r="E172" s="46" t="s">
        <v>10</v>
      </c>
      <c r="F172" s="18" t="s">
        <v>965</v>
      </c>
      <c r="G172" s="13"/>
      <c r="H172" s="18" t="s">
        <v>966</v>
      </c>
      <c r="I172" s="17">
        <v>6</v>
      </c>
      <c r="J172" s="17" t="s">
        <v>967</v>
      </c>
      <c r="K172" s="13" t="s">
        <v>968</v>
      </c>
    </row>
    <row r="173" spans="2:11" x14ac:dyDescent="0.25">
      <c r="B173" s="13" t="s">
        <v>196</v>
      </c>
      <c r="C173" s="13" t="s">
        <v>969</v>
      </c>
      <c r="D173" s="13" t="s">
        <v>197</v>
      </c>
      <c r="E173" s="46" t="s">
        <v>10</v>
      </c>
      <c r="F173" s="18" t="s">
        <v>970</v>
      </c>
      <c r="G173" s="13"/>
      <c r="H173" s="18" t="s">
        <v>971</v>
      </c>
      <c r="I173" s="17">
        <v>5</v>
      </c>
      <c r="J173" s="17" t="s">
        <v>972</v>
      </c>
      <c r="K173" s="13" t="s">
        <v>973</v>
      </c>
    </row>
    <row r="174" spans="2:11" x14ac:dyDescent="0.25">
      <c r="B174" s="13" t="s">
        <v>210</v>
      </c>
      <c r="C174" s="13" t="s">
        <v>974</v>
      </c>
      <c r="D174" s="13" t="s">
        <v>211</v>
      </c>
      <c r="E174" s="46" t="s">
        <v>10</v>
      </c>
      <c r="F174" s="18" t="s">
        <v>975</v>
      </c>
      <c r="G174" s="13"/>
      <c r="H174" s="18" t="s">
        <v>976</v>
      </c>
      <c r="I174" s="17">
        <v>7</v>
      </c>
      <c r="J174" s="17" t="s">
        <v>977</v>
      </c>
      <c r="K174" s="13" t="s">
        <v>978</v>
      </c>
    </row>
    <row r="175" spans="2:11" x14ac:dyDescent="0.25">
      <c r="B175" s="13" t="s">
        <v>212</v>
      </c>
      <c r="C175" s="13" t="s">
        <v>979</v>
      </c>
      <c r="D175" s="13" t="s">
        <v>213</v>
      </c>
      <c r="E175" s="46" t="s">
        <v>10</v>
      </c>
      <c r="F175" s="18" t="s">
        <v>980</v>
      </c>
      <c r="G175" s="13"/>
      <c r="H175" s="18" t="s">
        <v>981</v>
      </c>
      <c r="I175" s="17">
        <v>9</v>
      </c>
      <c r="J175" s="17" t="s">
        <v>982</v>
      </c>
      <c r="K175" s="13" t="s">
        <v>983</v>
      </c>
    </row>
    <row r="176" spans="2:11" x14ac:dyDescent="0.25">
      <c r="B176" s="13" t="s">
        <v>1254</v>
      </c>
      <c r="C176" s="13" t="s">
        <v>1237</v>
      </c>
      <c r="D176" s="13" t="s">
        <v>1255</v>
      </c>
      <c r="E176" s="46" t="s">
        <v>10</v>
      </c>
      <c r="F176" s="18" t="s">
        <v>1287</v>
      </c>
      <c r="G176" s="13"/>
      <c r="H176" s="18" t="s">
        <v>1288</v>
      </c>
      <c r="I176" s="17">
        <v>0</v>
      </c>
      <c r="J176" s="17" t="s">
        <v>1256</v>
      </c>
      <c r="K176" s="13" t="s">
        <v>1289</v>
      </c>
    </row>
    <row r="177" spans="2:11" x14ac:dyDescent="0.25">
      <c r="B177" s="13" t="s">
        <v>234</v>
      </c>
      <c r="C177" s="13" t="s">
        <v>984</v>
      </c>
      <c r="D177" s="13" t="s">
        <v>235</v>
      </c>
      <c r="E177" s="46" t="s">
        <v>10</v>
      </c>
      <c r="F177" s="18" t="s">
        <v>985</v>
      </c>
      <c r="G177" s="13"/>
      <c r="H177" s="18" t="s">
        <v>986</v>
      </c>
      <c r="I177" s="17">
        <v>3</v>
      </c>
      <c r="J177" s="17" t="s">
        <v>987</v>
      </c>
      <c r="K177" s="13" t="s">
        <v>988</v>
      </c>
    </row>
    <row r="178" spans="2:11" x14ac:dyDescent="0.25">
      <c r="B178" s="13" t="s">
        <v>238</v>
      </c>
      <c r="C178" s="13" t="s">
        <v>989</v>
      </c>
      <c r="D178" s="13" t="s">
        <v>239</v>
      </c>
      <c r="E178" s="46" t="s">
        <v>10</v>
      </c>
      <c r="F178" s="18" t="s">
        <v>990</v>
      </c>
      <c r="G178" s="13"/>
      <c r="H178" s="18" t="s">
        <v>991</v>
      </c>
      <c r="I178" s="17">
        <v>5</v>
      </c>
      <c r="J178" s="17" t="s">
        <v>992</v>
      </c>
      <c r="K178" s="13" t="s">
        <v>993</v>
      </c>
    </row>
    <row r="179" spans="2:11" x14ac:dyDescent="0.25">
      <c r="B179" s="13" t="s">
        <v>299</v>
      </c>
      <c r="C179" s="13" t="s">
        <v>300</v>
      </c>
      <c r="D179" s="13" t="s">
        <v>300</v>
      </c>
      <c r="E179" s="46" t="s">
        <v>10</v>
      </c>
      <c r="F179" s="18" t="s">
        <v>994</v>
      </c>
      <c r="G179" s="13"/>
      <c r="H179" s="18" t="s">
        <v>995</v>
      </c>
      <c r="I179" s="17">
        <v>6</v>
      </c>
      <c r="J179" s="17" t="s">
        <v>996</v>
      </c>
      <c r="K179" s="13" t="s">
        <v>997</v>
      </c>
    </row>
    <row r="180" spans="2:11" x14ac:dyDescent="0.25">
      <c r="B180" s="13" t="s">
        <v>250</v>
      </c>
      <c r="C180" s="13" t="s">
        <v>998</v>
      </c>
      <c r="D180" s="13" t="s">
        <v>251</v>
      </c>
      <c r="E180" s="46" t="s">
        <v>10</v>
      </c>
      <c r="F180" s="18" t="s">
        <v>999</v>
      </c>
      <c r="G180" s="13"/>
      <c r="H180" s="18" t="s">
        <v>1000</v>
      </c>
      <c r="I180" s="17">
        <v>0</v>
      </c>
      <c r="J180" s="17" t="s">
        <v>1001</v>
      </c>
      <c r="K180" s="13" t="s">
        <v>1002</v>
      </c>
    </row>
    <row r="181" spans="2:11" x14ac:dyDescent="0.25">
      <c r="B181" s="13" t="s">
        <v>254</v>
      </c>
      <c r="C181" s="13" t="s">
        <v>1003</v>
      </c>
      <c r="D181" s="13" t="s">
        <v>255</v>
      </c>
      <c r="E181" s="46" t="s">
        <v>10</v>
      </c>
      <c r="F181" s="18" t="s">
        <v>1004</v>
      </c>
      <c r="G181" s="13"/>
      <c r="H181" s="18" t="s">
        <v>1005</v>
      </c>
      <c r="I181" s="17">
        <v>7</v>
      </c>
      <c r="J181" s="17" t="s">
        <v>1006</v>
      </c>
      <c r="K181" s="13" t="s">
        <v>1007</v>
      </c>
    </row>
    <row r="182" spans="2:11" x14ac:dyDescent="0.25">
      <c r="B182" s="13" t="s">
        <v>252</v>
      </c>
      <c r="C182" s="13" t="s">
        <v>1008</v>
      </c>
      <c r="D182" s="13" t="s">
        <v>253</v>
      </c>
      <c r="E182" s="46" t="s">
        <v>10</v>
      </c>
      <c r="F182" s="18" t="s">
        <v>1009</v>
      </c>
      <c r="G182" s="13"/>
      <c r="H182" s="18" t="s">
        <v>1010</v>
      </c>
      <c r="I182" s="17">
        <v>4</v>
      </c>
      <c r="J182" s="17" t="s">
        <v>1011</v>
      </c>
      <c r="K182" s="13" t="s">
        <v>1012</v>
      </c>
    </row>
    <row r="183" spans="2:11" x14ac:dyDescent="0.25">
      <c r="B183" s="13" t="s">
        <v>1257</v>
      </c>
      <c r="C183" s="13" t="s">
        <v>1290</v>
      </c>
      <c r="D183" s="13" t="s">
        <v>1258</v>
      </c>
      <c r="E183" s="46" t="s">
        <v>10</v>
      </c>
      <c r="F183" s="18" t="s">
        <v>1291</v>
      </c>
      <c r="G183" s="13"/>
      <c r="H183" s="18" t="s">
        <v>1292</v>
      </c>
      <c r="I183" s="17">
        <v>5</v>
      </c>
      <c r="J183" s="17" t="s">
        <v>1259</v>
      </c>
      <c r="K183" s="13" t="s">
        <v>1293</v>
      </c>
    </row>
    <row r="184" spans="2:11" x14ac:dyDescent="0.25">
      <c r="B184" s="13" t="s">
        <v>293</v>
      </c>
      <c r="C184" s="13" t="s">
        <v>1013</v>
      </c>
      <c r="D184" s="13" t="s">
        <v>294</v>
      </c>
      <c r="E184" s="46" t="s">
        <v>10</v>
      </c>
      <c r="F184" s="18" t="s">
        <v>1014</v>
      </c>
      <c r="G184" s="13"/>
      <c r="H184" s="18" t="s">
        <v>1015</v>
      </c>
      <c r="I184" s="17">
        <v>2</v>
      </c>
      <c r="J184" s="17" t="s">
        <v>1016</v>
      </c>
      <c r="K184" s="13" t="s">
        <v>1017</v>
      </c>
    </row>
    <row r="185" spans="2:11" x14ac:dyDescent="0.25">
      <c r="B185" s="13" t="s">
        <v>295</v>
      </c>
      <c r="C185" s="13" t="s">
        <v>1018</v>
      </c>
      <c r="D185" s="13" t="s">
        <v>296</v>
      </c>
      <c r="E185" s="46" t="s">
        <v>10</v>
      </c>
      <c r="F185" s="18" t="s">
        <v>1019</v>
      </c>
      <c r="G185" s="13"/>
      <c r="H185" s="18" t="s">
        <v>1020</v>
      </c>
      <c r="I185" s="17">
        <v>9</v>
      </c>
      <c r="J185" s="17" t="s">
        <v>1021</v>
      </c>
      <c r="K185" s="13" t="s">
        <v>1022</v>
      </c>
    </row>
    <row r="186" spans="2:11" x14ac:dyDescent="0.25">
      <c r="B186" s="13" t="s">
        <v>260</v>
      </c>
      <c r="C186" s="13" t="s">
        <v>1023</v>
      </c>
      <c r="D186" s="13" t="s">
        <v>261</v>
      </c>
      <c r="E186" s="46" t="s">
        <v>10</v>
      </c>
      <c r="F186" s="18" t="s">
        <v>1024</v>
      </c>
      <c r="G186" s="13"/>
      <c r="H186" s="18" t="s">
        <v>1025</v>
      </c>
      <c r="I186" s="17">
        <v>6</v>
      </c>
      <c r="J186" s="17" t="s">
        <v>1026</v>
      </c>
      <c r="K186" s="13" t="s">
        <v>1027</v>
      </c>
    </row>
    <row r="187" spans="2:11" x14ac:dyDescent="0.25">
      <c r="B187" t="s">
        <v>258</v>
      </c>
      <c r="C187" t="s">
        <v>1028</v>
      </c>
      <c r="D187" t="s">
        <v>259</v>
      </c>
      <c r="E187" s="19" t="s">
        <v>10</v>
      </c>
      <c r="F187" s="20" t="s">
        <v>1029</v>
      </c>
      <c r="H187" s="20" t="s">
        <v>1030</v>
      </c>
      <c r="I187" s="21">
        <v>3</v>
      </c>
      <c r="J187" s="21" t="s">
        <v>1031</v>
      </c>
      <c r="K187" s="85" t="s">
        <v>1032</v>
      </c>
    </row>
    <row r="188" spans="2:11" x14ac:dyDescent="0.25">
      <c r="B188" t="s">
        <v>256</v>
      </c>
      <c r="C188" t="s">
        <v>1033</v>
      </c>
      <c r="D188" t="s">
        <v>257</v>
      </c>
      <c r="E188" s="19" t="s">
        <v>10</v>
      </c>
      <c r="F188" s="20" t="s">
        <v>1034</v>
      </c>
      <c r="H188" s="20" t="s">
        <v>1035</v>
      </c>
      <c r="I188" s="21">
        <v>0</v>
      </c>
      <c r="J188" s="21" t="s">
        <v>1036</v>
      </c>
      <c r="K188" t="s">
        <v>1037</v>
      </c>
    </row>
    <row r="189" spans="2:11" x14ac:dyDescent="0.25">
      <c r="B189" t="s">
        <v>1099</v>
      </c>
      <c r="C189" t="s">
        <v>1225</v>
      </c>
      <c r="D189" t="s">
        <v>1100</v>
      </c>
      <c r="E189" s="19" t="s">
        <v>10</v>
      </c>
      <c r="F189" s="20" t="s">
        <v>1226</v>
      </c>
      <c r="H189" s="20" t="s">
        <v>1227</v>
      </c>
      <c r="I189" s="21">
        <v>1</v>
      </c>
      <c r="J189" s="21" t="s">
        <v>1228</v>
      </c>
      <c r="K189" t="s">
        <v>1229</v>
      </c>
    </row>
    <row r="190" spans="2:11" x14ac:dyDescent="0.25">
      <c r="B190" t="s">
        <v>312</v>
      </c>
      <c r="C190" t="s">
        <v>1038</v>
      </c>
      <c r="D190" t="s">
        <v>344</v>
      </c>
      <c r="E190" s="19" t="s">
        <v>10</v>
      </c>
      <c r="F190" s="20" t="s">
        <v>1039</v>
      </c>
      <c r="H190" s="20" t="s">
        <v>1040</v>
      </c>
      <c r="I190" s="21">
        <v>7</v>
      </c>
      <c r="J190" s="21" t="s">
        <v>330</v>
      </c>
      <c r="K190" t="s">
        <v>331</v>
      </c>
    </row>
    <row r="191" spans="2:11" x14ac:dyDescent="0.25">
      <c r="B191" t="s">
        <v>313</v>
      </c>
      <c r="C191" t="s">
        <v>1041</v>
      </c>
      <c r="D191" t="s">
        <v>311</v>
      </c>
      <c r="E191" s="19" t="s">
        <v>10</v>
      </c>
      <c r="F191" s="20" t="s">
        <v>1042</v>
      </c>
      <c r="H191" s="20" t="s">
        <v>1043</v>
      </c>
      <c r="I191" s="21">
        <v>4</v>
      </c>
      <c r="J191" s="21" t="s">
        <v>328</v>
      </c>
      <c r="K191" t="s">
        <v>329</v>
      </c>
    </row>
    <row r="192" spans="2:11" x14ac:dyDescent="0.25">
      <c r="B192" t="s">
        <v>314</v>
      </c>
      <c r="C192" t="s">
        <v>1044</v>
      </c>
      <c r="D192" t="s">
        <v>309</v>
      </c>
      <c r="E192" s="19" t="s">
        <v>10</v>
      </c>
      <c r="F192" s="20" t="s">
        <v>1045</v>
      </c>
      <c r="H192" s="20" t="s">
        <v>1046</v>
      </c>
      <c r="I192" s="21">
        <v>1</v>
      </c>
      <c r="J192" s="21" t="s">
        <v>326</v>
      </c>
      <c r="K192" t="s">
        <v>327</v>
      </c>
    </row>
    <row r="193" spans="2:11" x14ac:dyDescent="0.25">
      <c r="B193" t="s">
        <v>315</v>
      </c>
      <c r="C193" t="s">
        <v>1047</v>
      </c>
      <c r="D193" t="s">
        <v>310</v>
      </c>
      <c r="E193" s="19" t="s">
        <v>10</v>
      </c>
      <c r="F193" s="20" t="s">
        <v>1048</v>
      </c>
      <c r="H193" s="20" t="s">
        <v>1049</v>
      </c>
      <c r="I193" s="21">
        <v>8</v>
      </c>
      <c r="J193" s="21" t="s">
        <v>324</v>
      </c>
      <c r="K193" t="s">
        <v>325</v>
      </c>
    </row>
    <row r="194" spans="2:11" x14ac:dyDescent="0.25">
      <c r="B194" t="s">
        <v>302</v>
      </c>
      <c r="C194" t="s">
        <v>1050</v>
      </c>
      <c r="D194" t="s">
        <v>343</v>
      </c>
      <c r="E194" s="19" t="s">
        <v>10</v>
      </c>
      <c r="F194" s="20" t="s">
        <v>1051</v>
      </c>
      <c r="H194" s="20" t="s">
        <v>1052</v>
      </c>
      <c r="I194" s="21">
        <v>6</v>
      </c>
      <c r="J194" s="21" t="s">
        <v>322</v>
      </c>
      <c r="K194" t="s">
        <v>323</v>
      </c>
    </row>
    <row r="195" spans="2:11" x14ac:dyDescent="0.25">
      <c r="B195" t="s">
        <v>306</v>
      </c>
      <c r="C195" t="s">
        <v>1053</v>
      </c>
      <c r="D195" t="s">
        <v>307</v>
      </c>
      <c r="E195" s="19" t="s">
        <v>10</v>
      </c>
      <c r="F195" s="20" t="s">
        <v>1054</v>
      </c>
      <c r="H195" s="20" t="s">
        <v>1055</v>
      </c>
      <c r="I195" s="21">
        <v>3</v>
      </c>
      <c r="J195" s="21" t="s">
        <v>320</v>
      </c>
      <c r="K195" t="s">
        <v>321</v>
      </c>
    </row>
    <row r="196" spans="2:11" x14ac:dyDescent="0.25">
      <c r="B196" t="s">
        <v>304</v>
      </c>
      <c r="C196" t="s">
        <v>1056</v>
      </c>
      <c r="D196" t="s">
        <v>305</v>
      </c>
      <c r="E196" s="19" t="s">
        <v>10</v>
      </c>
      <c r="F196" s="20" t="s">
        <v>1057</v>
      </c>
      <c r="H196" s="20" t="s">
        <v>1058</v>
      </c>
      <c r="I196" s="21">
        <v>0</v>
      </c>
      <c r="J196" s="21" t="s">
        <v>318</v>
      </c>
      <c r="K196" t="s">
        <v>319</v>
      </c>
    </row>
    <row r="197" spans="2:11" x14ac:dyDescent="0.25">
      <c r="B197" t="s">
        <v>285</v>
      </c>
      <c r="C197" t="s">
        <v>1059</v>
      </c>
      <c r="D197" t="s">
        <v>286</v>
      </c>
      <c r="E197" s="19" t="s">
        <v>10</v>
      </c>
      <c r="F197" s="20" t="s">
        <v>1060</v>
      </c>
      <c r="H197" s="20" t="s">
        <v>1061</v>
      </c>
      <c r="I197" s="21">
        <v>7</v>
      </c>
      <c r="J197" s="21" t="s">
        <v>316</v>
      </c>
      <c r="K197" t="s">
        <v>317</v>
      </c>
    </row>
    <row r="198" spans="2:11" x14ac:dyDescent="0.25">
      <c r="B198" t="s">
        <v>341</v>
      </c>
      <c r="C198" t="s">
        <v>345</v>
      </c>
      <c r="D198" t="s">
        <v>342</v>
      </c>
      <c r="E198" s="19" t="s">
        <v>10</v>
      </c>
      <c r="F198" s="20" t="s">
        <v>1062</v>
      </c>
      <c r="H198" s="20" t="s">
        <v>1063</v>
      </c>
      <c r="I198" s="21">
        <v>5</v>
      </c>
      <c r="J198" s="21" t="s">
        <v>346</v>
      </c>
      <c r="K198" t="s">
        <v>347</v>
      </c>
    </row>
    <row r="199" spans="2:11" x14ac:dyDescent="0.25">
      <c r="B199" t="s">
        <v>273</v>
      </c>
      <c r="C199" t="s">
        <v>1064</v>
      </c>
      <c r="D199" t="s">
        <v>274</v>
      </c>
      <c r="E199" s="19" t="s">
        <v>10</v>
      </c>
      <c r="F199" s="20" t="s">
        <v>1065</v>
      </c>
      <c r="H199" s="20" t="s">
        <v>1066</v>
      </c>
      <c r="I199" s="21">
        <v>2</v>
      </c>
      <c r="J199" s="21" t="s">
        <v>1067</v>
      </c>
      <c r="K199" t="s">
        <v>1068</v>
      </c>
    </row>
    <row r="200" spans="2:11" x14ac:dyDescent="0.25">
      <c r="B200" t="s">
        <v>271</v>
      </c>
      <c r="C200" t="s">
        <v>1069</v>
      </c>
      <c r="D200" t="s">
        <v>272</v>
      </c>
      <c r="E200" s="19" t="s">
        <v>10</v>
      </c>
      <c r="F200" s="20" t="s">
        <v>1070</v>
      </c>
      <c r="H200" s="20" t="s">
        <v>1071</v>
      </c>
      <c r="I200" s="21">
        <v>9</v>
      </c>
      <c r="J200" s="21" t="s">
        <v>1072</v>
      </c>
      <c r="K200" t="s">
        <v>1073</v>
      </c>
    </row>
    <row r="201" spans="2:11" x14ac:dyDescent="0.25">
      <c r="B201" t="s">
        <v>269</v>
      </c>
      <c r="C201" t="s">
        <v>1074</v>
      </c>
      <c r="D201" t="s">
        <v>270</v>
      </c>
      <c r="E201" s="19" t="s">
        <v>10</v>
      </c>
      <c r="F201" s="20" t="s">
        <v>1075</v>
      </c>
      <c r="H201" s="20" t="s">
        <v>1076</v>
      </c>
      <c r="I201" s="21">
        <v>6</v>
      </c>
      <c r="J201" s="21" t="s">
        <v>1077</v>
      </c>
      <c r="K201" t="s">
        <v>1078</v>
      </c>
    </row>
    <row r="202" spans="2:11" x14ac:dyDescent="0.25">
      <c r="B202" t="s">
        <v>275</v>
      </c>
      <c r="C202" t="s">
        <v>1079</v>
      </c>
      <c r="D202" t="s">
        <v>276</v>
      </c>
      <c r="E202" s="19" t="s">
        <v>10</v>
      </c>
      <c r="F202" s="20" t="s">
        <v>1080</v>
      </c>
      <c r="H202" s="20" t="s">
        <v>1081</v>
      </c>
      <c r="I202" s="21">
        <v>3</v>
      </c>
      <c r="J202" s="21" t="s">
        <v>1082</v>
      </c>
      <c r="K202" t="s">
        <v>1083</v>
      </c>
    </row>
    <row r="203" spans="2:11" x14ac:dyDescent="0.25">
      <c r="B203" t="s">
        <v>279</v>
      </c>
      <c r="C203" t="s">
        <v>1084</v>
      </c>
      <c r="D203" t="s">
        <v>280</v>
      </c>
      <c r="E203" s="19" t="s">
        <v>10</v>
      </c>
      <c r="F203" s="20" t="s">
        <v>1085</v>
      </c>
      <c r="H203" s="20" t="s">
        <v>1086</v>
      </c>
      <c r="I203" s="21">
        <v>0</v>
      </c>
      <c r="J203" s="21" t="s">
        <v>332</v>
      </c>
      <c r="K203" t="s">
        <v>333</v>
      </c>
    </row>
    <row r="204" spans="2:11" x14ac:dyDescent="0.25">
      <c r="B204" t="s">
        <v>277</v>
      </c>
      <c r="C204" t="s">
        <v>1087</v>
      </c>
      <c r="D204" t="s">
        <v>278</v>
      </c>
      <c r="E204" s="19" t="s">
        <v>10</v>
      </c>
      <c r="F204" s="20" t="s">
        <v>1088</v>
      </c>
      <c r="H204" s="20" t="s">
        <v>1089</v>
      </c>
      <c r="I204" s="21">
        <v>7</v>
      </c>
      <c r="J204" s="21" t="s">
        <v>1090</v>
      </c>
      <c r="K204" t="s">
        <v>1091</v>
      </c>
    </row>
    <row r="205" spans="2:11" x14ac:dyDescent="0.25">
      <c r="B205" t="s">
        <v>337</v>
      </c>
      <c r="C205" t="s">
        <v>348</v>
      </c>
      <c r="D205" t="s">
        <v>338</v>
      </c>
      <c r="E205" s="19" t="s">
        <v>10</v>
      </c>
      <c r="F205" s="20" t="s">
        <v>1092</v>
      </c>
      <c r="H205" s="20" t="s">
        <v>1093</v>
      </c>
      <c r="I205" s="21">
        <v>4</v>
      </c>
      <c r="J205" s="21" t="s">
        <v>349</v>
      </c>
      <c r="K205" t="s">
        <v>350</v>
      </c>
    </row>
    <row r="206" spans="2:11" x14ac:dyDescent="0.25">
      <c r="B206" t="s">
        <v>339</v>
      </c>
      <c r="C206" t="s">
        <v>351</v>
      </c>
      <c r="D206" t="s">
        <v>340</v>
      </c>
      <c r="E206" s="19" t="s">
        <v>10</v>
      </c>
      <c r="F206" s="20" t="s">
        <v>1094</v>
      </c>
      <c r="H206" s="20" t="s">
        <v>1095</v>
      </c>
      <c r="I206" s="21">
        <v>1</v>
      </c>
      <c r="J206" s="21" t="s">
        <v>352</v>
      </c>
      <c r="K206" t="s">
        <v>353</v>
      </c>
    </row>
  </sheetData>
  <autoFilter ref="B4:J4" xr:uid="{00000000-0009-0000-0000-000000000000}">
    <sortState xmlns:xlrd2="http://schemas.microsoft.com/office/spreadsheetml/2017/richdata2" ref="B5:J168">
      <sortCondition ref="F4"/>
    </sortState>
  </autoFilter>
  <pageMargins left="0.7" right="0.7" top="0.75" bottom="0.75" header="0.3" footer="0.3"/>
  <pageSetup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61"/>
  <sheetViews>
    <sheetView tabSelected="1" zoomScaleNormal="100" workbookViewId="0">
      <pane ySplit="2" topLeftCell="A7" activePane="bottomLeft" state="frozen"/>
      <selection pane="bottomLeft" activeCell="M170" sqref="M170"/>
    </sheetView>
  </sheetViews>
  <sheetFormatPr defaultColWidth="9.140625" defaultRowHeight="15" x14ac:dyDescent="0.25"/>
  <cols>
    <col min="1" max="1" width="11.42578125" customWidth="1"/>
    <col min="2" max="2" width="24.28515625" customWidth="1"/>
    <col min="3" max="3" width="19.7109375" customWidth="1"/>
    <col min="4" max="4" width="61.28515625" customWidth="1"/>
    <col min="5" max="5" width="9.5703125" style="19" customWidth="1"/>
    <col min="6" max="6" width="8.28515625" style="20" customWidth="1"/>
    <col min="7" max="7" width="1.5703125" customWidth="1"/>
    <col min="8" max="8" width="13.85546875" style="20" customWidth="1"/>
    <col min="9" max="9" width="8.7109375" style="21" customWidth="1"/>
    <col min="10" max="10" width="16.85546875" style="21" customWidth="1"/>
    <col min="11" max="11" width="17.28515625" customWidth="1"/>
    <col min="14" max="14" width="12" bestFit="1" customWidth="1"/>
  </cols>
  <sheetData>
    <row r="2" spans="2:11" ht="33" customHeight="1" thickBot="1" x14ac:dyDescent="0.3">
      <c r="B2" s="1" t="s">
        <v>0</v>
      </c>
      <c r="C2" s="1"/>
      <c r="D2" s="1" t="s">
        <v>1</v>
      </c>
      <c r="E2" s="2" t="s">
        <v>2</v>
      </c>
      <c r="F2" s="3" t="s">
        <v>3</v>
      </c>
      <c r="G2" s="1"/>
      <c r="H2" s="4" t="s">
        <v>4</v>
      </c>
      <c r="I2" s="5" t="s">
        <v>5</v>
      </c>
      <c r="J2" s="6" t="s">
        <v>6</v>
      </c>
      <c r="K2" s="27" t="s">
        <v>7</v>
      </c>
    </row>
    <row r="3" spans="2:11" ht="15.75" hidden="1" thickTop="1" x14ac:dyDescent="0.25">
      <c r="B3" s="7" t="s">
        <v>8</v>
      </c>
      <c r="C3" s="8" t="str">
        <f t="shared" ref="C3:C34" si="0">RIGHT(B3,LEN(B3)-4)</f>
        <v>B1</v>
      </c>
      <c r="D3" s="7" t="s">
        <v>9</v>
      </c>
      <c r="E3" s="9" t="s">
        <v>10</v>
      </c>
      <c r="F3" s="10" t="str">
        <f>TEXT(10,"00000")</f>
        <v>00010</v>
      </c>
      <c r="G3" s="7"/>
      <c r="H3" s="11" t="str">
        <f t="shared" ref="H3:H66" si="1">E3&amp;F3</f>
        <v>08368300010</v>
      </c>
      <c r="I3" s="12">
        <f t="shared" ref="I3:I66" si="2">IF(MOD(3*(MID(H3,1,1)+MID(H3,3,1)+MID(H3,5,1)+MID(H3,7,1)+MID(H3,9,1)+MID(H3,11,1))
+MID(H3,2,1)+MID(H3,4,1)+MID(H3,6,1)+MID(H3,8,1)+MID(H3,10,1),10)=0,0,10-
MOD(3*(MID(H3,1,1)+MID(H3,3,1)+MID(H3,5,1)+MID(H3,7,1)+MID(H3,9,1)+MID(H3,11,1))
+MID(H3,2,1)+MID(H3,4,1)+MID(H3,6,1)+MID(H3,8,1)+MID(H3,10,1),10))</f>
        <v>9</v>
      </c>
      <c r="J3" s="12" t="str">
        <f t="shared" ref="J3:J66" si="3">H3&amp;I3</f>
        <v>083683000109</v>
      </c>
      <c r="K3" s="11" t="str">
        <f t="shared" ref="K3:K66" si="4">TEXT(H3&amp;I3,"00000000000000")</f>
        <v>00083683000109</v>
      </c>
    </row>
    <row r="4" spans="2:11" hidden="1" x14ac:dyDescent="0.25">
      <c r="B4" s="7" t="s">
        <v>19</v>
      </c>
      <c r="C4" s="7" t="str">
        <f t="shared" si="0"/>
        <v>B12</v>
      </c>
      <c r="D4" s="7" t="s">
        <v>20</v>
      </c>
      <c r="E4" s="9" t="s">
        <v>10</v>
      </c>
      <c r="F4" s="10" t="str">
        <f>TEXT((RIGHT(B4,LEN(B4)-5)),"00000")</f>
        <v>00012</v>
      </c>
      <c r="G4" s="7"/>
      <c r="H4" s="8" t="str">
        <f t="shared" si="1"/>
        <v>08368300012</v>
      </c>
      <c r="I4" s="12">
        <f t="shared" si="2"/>
        <v>3</v>
      </c>
      <c r="J4" s="12" t="str">
        <f t="shared" si="3"/>
        <v>083683000123</v>
      </c>
      <c r="K4" s="11" t="str">
        <f t="shared" si="4"/>
        <v>00083683000123</v>
      </c>
    </row>
    <row r="5" spans="2:11" hidden="1" x14ac:dyDescent="0.25">
      <c r="B5" s="7" t="s">
        <v>93</v>
      </c>
      <c r="C5" s="7" t="str">
        <f t="shared" si="0"/>
        <v>B2</v>
      </c>
      <c r="D5" s="7" t="s">
        <v>94</v>
      </c>
      <c r="E5" s="9" t="s">
        <v>10</v>
      </c>
      <c r="F5" s="10" t="str">
        <f>TEXT(20,"00000")</f>
        <v>00020</v>
      </c>
      <c r="G5" s="7"/>
      <c r="H5" s="11" t="str">
        <f t="shared" si="1"/>
        <v>08368300020</v>
      </c>
      <c r="I5" s="12">
        <f t="shared" si="2"/>
        <v>8</v>
      </c>
      <c r="J5" s="12" t="str">
        <f t="shared" si="3"/>
        <v>083683000208</v>
      </c>
      <c r="K5" s="11" t="str">
        <f t="shared" si="4"/>
        <v>00083683000208</v>
      </c>
    </row>
    <row r="6" spans="2:11" hidden="1" x14ac:dyDescent="0.25">
      <c r="B6" s="7" t="s">
        <v>132</v>
      </c>
      <c r="C6" s="7" t="str">
        <f t="shared" si="0"/>
        <v>B3</v>
      </c>
      <c r="D6" s="7" t="s">
        <v>133</v>
      </c>
      <c r="E6" s="9" t="s">
        <v>10</v>
      </c>
      <c r="F6" s="10" t="str">
        <f>TEXT(30,"00000")</f>
        <v>00030</v>
      </c>
      <c r="G6" s="7"/>
      <c r="H6" s="11" t="str">
        <f t="shared" si="1"/>
        <v>08368300030</v>
      </c>
      <c r="I6" s="12">
        <f t="shared" si="2"/>
        <v>7</v>
      </c>
      <c r="J6" s="12" t="str">
        <f t="shared" si="3"/>
        <v>083683000307</v>
      </c>
      <c r="K6" s="11" t="str">
        <f t="shared" si="4"/>
        <v>00083683000307</v>
      </c>
    </row>
    <row r="7" spans="2:11" ht="15.75" thickTop="1" x14ac:dyDescent="0.25">
      <c r="B7" s="7" t="s">
        <v>166</v>
      </c>
      <c r="C7" s="7" t="str">
        <f t="shared" si="0"/>
        <v>B3A</v>
      </c>
      <c r="D7" s="7" t="s">
        <v>167</v>
      </c>
      <c r="E7" s="9" t="s">
        <v>10</v>
      </c>
      <c r="F7" s="10" t="str">
        <f>TEXT(32,"00000")</f>
        <v>00032</v>
      </c>
      <c r="G7" s="7"/>
      <c r="H7" s="11" t="str">
        <f t="shared" si="1"/>
        <v>08368300032</v>
      </c>
      <c r="I7" s="12">
        <f t="shared" si="2"/>
        <v>1</v>
      </c>
      <c r="J7" s="12" t="str">
        <f t="shared" si="3"/>
        <v>083683000321</v>
      </c>
      <c r="K7" s="11" t="str">
        <f t="shared" si="4"/>
        <v>00083683000321</v>
      </c>
    </row>
    <row r="8" spans="2:11" hidden="1" x14ac:dyDescent="0.25">
      <c r="B8" s="7" t="s">
        <v>168</v>
      </c>
      <c r="C8" s="7" t="str">
        <f t="shared" si="0"/>
        <v>B3C</v>
      </c>
      <c r="D8" s="7" t="s">
        <v>169</v>
      </c>
      <c r="E8" s="9" t="s">
        <v>10</v>
      </c>
      <c r="F8" s="10" t="str">
        <f>TEXT(33,"00000")</f>
        <v>00033</v>
      </c>
      <c r="G8" s="7"/>
      <c r="H8" s="11" t="str">
        <f t="shared" si="1"/>
        <v>08368300033</v>
      </c>
      <c r="I8" s="12">
        <f t="shared" si="2"/>
        <v>8</v>
      </c>
      <c r="J8" s="12" t="str">
        <f t="shared" si="3"/>
        <v>083683000338</v>
      </c>
      <c r="K8" s="11" t="str">
        <f t="shared" si="4"/>
        <v>00083683000338</v>
      </c>
    </row>
    <row r="9" spans="2:11" hidden="1" x14ac:dyDescent="0.25">
      <c r="B9" s="7" t="s">
        <v>170</v>
      </c>
      <c r="C9" s="7" t="str">
        <f t="shared" si="0"/>
        <v>B4</v>
      </c>
      <c r="D9" s="7" t="s">
        <v>171</v>
      </c>
      <c r="E9" s="9" t="s">
        <v>10</v>
      </c>
      <c r="F9" s="10" t="str">
        <f>TEXT(40,"00000")</f>
        <v>00040</v>
      </c>
      <c r="G9" s="7"/>
      <c r="H9" s="11" t="str">
        <f t="shared" si="1"/>
        <v>08368300040</v>
      </c>
      <c r="I9" s="12">
        <f t="shared" si="2"/>
        <v>6</v>
      </c>
      <c r="J9" s="12" t="str">
        <f t="shared" si="3"/>
        <v>083683000406</v>
      </c>
      <c r="K9" s="11" t="str">
        <f t="shared" si="4"/>
        <v>00083683000406</v>
      </c>
    </row>
    <row r="10" spans="2:11" x14ac:dyDescent="0.25">
      <c r="B10" s="7" t="s">
        <v>198</v>
      </c>
      <c r="C10" s="7" t="str">
        <f t="shared" si="0"/>
        <v>B4A</v>
      </c>
      <c r="D10" s="7" t="s">
        <v>199</v>
      </c>
      <c r="E10" s="9" t="s">
        <v>10</v>
      </c>
      <c r="F10" s="10" t="str">
        <f>TEXT(42,"00000")</f>
        <v>00042</v>
      </c>
      <c r="G10" s="7"/>
      <c r="H10" s="11" t="str">
        <f t="shared" si="1"/>
        <v>08368300042</v>
      </c>
      <c r="I10" s="12">
        <f t="shared" si="2"/>
        <v>0</v>
      </c>
      <c r="J10" s="12" t="str">
        <f t="shared" si="3"/>
        <v>083683000420</v>
      </c>
      <c r="K10" s="11" t="str">
        <f t="shared" si="4"/>
        <v>00083683000420</v>
      </c>
    </row>
    <row r="11" spans="2:11" hidden="1" x14ac:dyDescent="0.25">
      <c r="B11" s="7" t="s">
        <v>200</v>
      </c>
      <c r="C11" s="7" t="str">
        <f t="shared" si="0"/>
        <v>B4C</v>
      </c>
      <c r="D11" s="7" t="s">
        <v>201</v>
      </c>
      <c r="E11" s="9" t="s">
        <v>10</v>
      </c>
      <c r="F11" s="10" t="str">
        <f>TEXT(43,"00000")</f>
        <v>00043</v>
      </c>
      <c r="G11" s="7"/>
      <c r="H11" s="11" t="str">
        <f t="shared" si="1"/>
        <v>08368300043</v>
      </c>
      <c r="I11" s="12">
        <f t="shared" si="2"/>
        <v>7</v>
      </c>
      <c r="J11" s="12" t="str">
        <f t="shared" si="3"/>
        <v>083683000437</v>
      </c>
      <c r="K11" s="11" t="str">
        <f t="shared" si="4"/>
        <v>00083683000437</v>
      </c>
    </row>
    <row r="12" spans="2:11" hidden="1" x14ac:dyDescent="0.25">
      <c r="B12" s="7" t="s">
        <v>202</v>
      </c>
      <c r="C12" s="7" t="str">
        <f t="shared" si="0"/>
        <v>B5</v>
      </c>
      <c r="D12" s="7" t="s">
        <v>203</v>
      </c>
      <c r="E12" s="9" t="s">
        <v>10</v>
      </c>
      <c r="F12" s="10" t="str">
        <f>TEXT(50,"00000")</f>
        <v>00050</v>
      </c>
      <c r="G12" s="7"/>
      <c r="H12" s="11" t="str">
        <f t="shared" si="1"/>
        <v>08368300050</v>
      </c>
      <c r="I12" s="12">
        <f t="shared" si="2"/>
        <v>5</v>
      </c>
      <c r="J12" s="12" t="str">
        <f t="shared" si="3"/>
        <v>083683000505</v>
      </c>
      <c r="K12" s="11" t="str">
        <f t="shared" si="4"/>
        <v>00083683000505</v>
      </c>
    </row>
    <row r="13" spans="2:11" hidden="1" x14ac:dyDescent="0.25">
      <c r="B13" s="7" t="s">
        <v>218</v>
      </c>
      <c r="C13" s="7" t="str">
        <f t="shared" si="0"/>
        <v>B5A</v>
      </c>
      <c r="D13" s="7" t="s">
        <v>219</v>
      </c>
      <c r="E13" s="9" t="s">
        <v>10</v>
      </c>
      <c r="F13" s="10" t="str">
        <f>TEXT(52,"00000")</f>
        <v>00052</v>
      </c>
      <c r="G13" s="7"/>
      <c r="H13" s="11" t="str">
        <f t="shared" si="1"/>
        <v>08368300052</v>
      </c>
      <c r="I13" s="12">
        <f t="shared" si="2"/>
        <v>9</v>
      </c>
      <c r="J13" s="12" t="str">
        <f t="shared" si="3"/>
        <v>083683000529</v>
      </c>
      <c r="K13" s="11" t="str">
        <f t="shared" si="4"/>
        <v>00083683000529</v>
      </c>
    </row>
    <row r="14" spans="2:11" hidden="1" x14ac:dyDescent="0.25">
      <c r="B14" s="7" t="s">
        <v>220</v>
      </c>
      <c r="C14" s="7" t="str">
        <f t="shared" si="0"/>
        <v>B5C</v>
      </c>
      <c r="D14" s="7" t="s">
        <v>221</v>
      </c>
      <c r="E14" s="9" t="s">
        <v>10</v>
      </c>
      <c r="F14" s="10" t="str">
        <f>TEXT(53,"00000")</f>
        <v>00053</v>
      </c>
      <c r="G14" s="7"/>
      <c r="H14" s="11" t="str">
        <f t="shared" si="1"/>
        <v>08368300053</v>
      </c>
      <c r="I14" s="12">
        <f t="shared" si="2"/>
        <v>6</v>
      </c>
      <c r="J14" s="12" t="str">
        <f t="shared" si="3"/>
        <v>083683000536</v>
      </c>
      <c r="K14" s="11" t="str">
        <f t="shared" si="4"/>
        <v>00083683000536</v>
      </c>
    </row>
    <row r="15" spans="2:11" hidden="1" x14ac:dyDescent="0.25">
      <c r="B15" s="7" t="s">
        <v>232</v>
      </c>
      <c r="C15" s="7" t="str">
        <f t="shared" si="0"/>
        <v>B6</v>
      </c>
      <c r="D15" s="7" t="s">
        <v>233</v>
      </c>
      <c r="E15" s="9" t="s">
        <v>10</v>
      </c>
      <c r="F15" s="10" t="str">
        <f>TEXT(60,"00000")</f>
        <v>00060</v>
      </c>
      <c r="G15" s="7"/>
      <c r="H15" s="11" t="str">
        <f t="shared" si="1"/>
        <v>08368300060</v>
      </c>
      <c r="I15" s="12">
        <f t="shared" si="2"/>
        <v>4</v>
      </c>
      <c r="J15" s="12" t="str">
        <f t="shared" si="3"/>
        <v>083683000604</v>
      </c>
      <c r="K15" s="11" t="str">
        <f t="shared" si="4"/>
        <v>00083683000604</v>
      </c>
    </row>
    <row r="16" spans="2:11" hidden="1" x14ac:dyDescent="0.25">
      <c r="B16" s="7" t="s">
        <v>240</v>
      </c>
      <c r="C16" s="7" t="str">
        <f t="shared" si="0"/>
        <v>B8</v>
      </c>
      <c r="D16" s="7" t="s">
        <v>9</v>
      </c>
      <c r="E16" s="9" t="s">
        <v>10</v>
      </c>
      <c r="F16" s="10" t="str">
        <f>TEXT(80,"00000")</f>
        <v>00080</v>
      </c>
      <c r="G16" s="7"/>
      <c r="H16" s="11" t="str">
        <f t="shared" si="1"/>
        <v>08368300080</v>
      </c>
      <c r="I16" s="12">
        <f t="shared" si="2"/>
        <v>2</v>
      </c>
      <c r="J16" s="12" t="str">
        <f t="shared" si="3"/>
        <v>083683000802</v>
      </c>
      <c r="K16" s="11" t="str">
        <f t="shared" si="4"/>
        <v>00083683000802</v>
      </c>
    </row>
    <row r="17" spans="2:11" x14ac:dyDescent="0.25">
      <c r="B17" s="7" t="s">
        <v>243</v>
      </c>
      <c r="C17" s="7" t="str">
        <f t="shared" si="0"/>
        <v>B9</v>
      </c>
      <c r="D17" s="7" t="s">
        <v>94</v>
      </c>
      <c r="E17" s="9" t="s">
        <v>10</v>
      </c>
      <c r="F17" s="10" t="str">
        <f>TEXT(90,"00000")</f>
        <v>00090</v>
      </c>
      <c r="G17" s="7"/>
      <c r="H17" s="11" t="str">
        <f t="shared" si="1"/>
        <v>08368300090</v>
      </c>
      <c r="I17" s="12">
        <f t="shared" si="2"/>
        <v>1</v>
      </c>
      <c r="J17" s="12" t="str">
        <f t="shared" si="3"/>
        <v>083683000901</v>
      </c>
      <c r="K17" s="11" t="str">
        <f t="shared" si="4"/>
        <v>00083683000901</v>
      </c>
    </row>
    <row r="18" spans="2:11" x14ac:dyDescent="0.25">
      <c r="B18" s="7" t="s">
        <v>11</v>
      </c>
      <c r="C18" s="7" t="str">
        <f t="shared" si="0"/>
        <v>B101</v>
      </c>
      <c r="D18" s="7" t="s">
        <v>12</v>
      </c>
      <c r="E18" s="9" t="s">
        <v>10</v>
      </c>
      <c r="F18" s="10" t="str">
        <f t="shared" ref="F18:F32" si="5">TEXT((RIGHT(B18,LEN(B18)-5)),"00000")</f>
        <v>00101</v>
      </c>
      <c r="G18" s="7"/>
      <c r="H18" s="11" t="str">
        <f t="shared" si="1"/>
        <v>08368300101</v>
      </c>
      <c r="I18" s="12">
        <f t="shared" si="2"/>
        <v>4</v>
      </c>
      <c r="J18" s="12" t="str">
        <f t="shared" si="3"/>
        <v>083683001014</v>
      </c>
      <c r="K18" s="11" t="str">
        <f t="shared" si="4"/>
        <v>00083683001014</v>
      </c>
    </row>
    <row r="19" spans="2:11" hidden="1" x14ac:dyDescent="0.25">
      <c r="B19" s="7" t="s">
        <v>17</v>
      </c>
      <c r="C19" s="7" t="str">
        <f t="shared" si="0"/>
        <v>B113</v>
      </c>
      <c r="D19" s="7" t="s">
        <v>18</v>
      </c>
      <c r="E19" s="9" t="s">
        <v>10</v>
      </c>
      <c r="F19" s="10" t="str">
        <f t="shared" si="5"/>
        <v>00113</v>
      </c>
      <c r="G19" s="7"/>
      <c r="H19" s="11" t="str">
        <f t="shared" si="1"/>
        <v>08368300113</v>
      </c>
      <c r="I19" s="12">
        <f t="shared" si="2"/>
        <v>7</v>
      </c>
      <c r="J19" s="12" t="str">
        <f t="shared" si="3"/>
        <v>083683001137</v>
      </c>
      <c r="K19" s="11" t="str">
        <f t="shared" si="4"/>
        <v>00083683001137</v>
      </c>
    </row>
    <row r="20" spans="2:11" x14ac:dyDescent="0.25">
      <c r="B20" s="7" t="s">
        <v>37</v>
      </c>
      <c r="C20" s="7" t="str">
        <f t="shared" si="0"/>
        <v>B150</v>
      </c>
      <c r="D20" s="7" t="s">
        <v>38</v>
      </c>
      <c r="E20" s="9" t="s">
        <v>10</v>
      </c>
      <c r="F20" s="10" t="str">
        <f t="shared" si="5"/>
        <v>00150</v>
      </c>
      <c r="G20" s="7"/>
      <c r="H20" s="8" t="str">
        <f t="shared" si="1"/>
        <v>08368300150</v>
      </c>
      <c r="I20" s="12">
        <f t="shared" si="2"/>
        <v>2</v>
      </c>
      <c r="J20" s="12" t="str">
        <f t="shared" si="3"/>
        <v>083683001502</v>
      </c>
      <c r="K20" s="11" t="str">
        <f t="shared" si="4"/>
        <v>00083683001502</v>
      </c>
    </row>
    <row r="21" spans="2:11" x14ac:dyDescent="0.25">
      <c r="B21" s="7" t="s">
        <v>53</v>
      </c>
      <c r="C21" s="7" t="str">
        <f t="shared" si="0"/>
        <v>B155</v>
      </c>
      <c r="D21" s="7" t="s">
        <v>54</v>
      </c>
      <c r="E21" s="9" t="s">
        <v>10</v>
      </c>
      <c r="F21" s="10" t="str">
        <f t="shared" si="5"/>
        <v>00155</v>
      </c>
      <c r="G21" s="7"/>
      <c r="H21" s="8" t="str">
        <f t="shared" si="1"/>
        <v>08368300155</v>
      </c>
      <c r="I21" s="12">
        <f t="shared" si="2"/>
        <v>7</v>
      </c>
      <c r="J21" s="12" t="str">
        <f t="shared" si="3"/>
        <v>083683001557</v>
      </c>
      <c r="K21" s="11" t="str">
        <f t="shared" si="4"/>
        <v>00083683001557</v>
      </c>
    </row>
    <row r="22" spans="2:11" x14ac:dyDescent="0.25">
      <c r="B22" s="7" t="s">
        <v>95</v>
      </c>
      <c r="C22" s="7" t="str">
        <f t="shared" si="0"/>
        <v>B200</v>
      </c>
      <c r="D22" s="7" t="s">
        <v>96</v>
      </c>
      <c r="E22" s="9" t="s">
        <v>10</v>
      </c>
      <c r="F22" s="10" t="str">
        <f t="shared" si="5"/>
        <v>00200</v>
      </c>
      <c r="G22" s="7"/>
      <c r="H22" s="8" t="str">
        <f t="shared" si="1"/>
        <v>08368300200</v>
      </c>
      <c r="I22" s="12">
        <f t="shared" si="2"/>
        <v>4</v>
      </c>
      <c r="J22" s="12" t="str">
        <f t="shared" si="3"/>
        <v>083683002004</v>
      </c>
      <c r="K22" s="11" t="str">
        <f t="shared" si="4"/>
        <v>00083683002004</v>
      </c>
    </row>
    <row r="23" spans="2:11" x14ac:dyDescent="0.25">
      <c r="B23" s="7" t="s">
        <v>101</v>
      </c>
      <c r="C23" s="7" t="str">
        <f t="shared" si="0"/>
        <v>B202</v>
      </c>
      <c r="D23" s="7" t="s">
        <v>102</v>
      </c>
      <c r="E23" s="9" t="s">
        <v>10</v>
      </c>
      <c r="F23" s="10" t="str">
        <f t="shared" si="5"/>
        <v>00202</v>
      </c>
      <c r="G23" s="7"/>
      <c r="H23" s="8" t="str">
        <f t="shared" si="1"/>
        <v>08368300202</v>
      </c>
      <c r="I23" s="12">
        <f t="shared" si="2"/>
        <v>8</v>
      </c>
      <c r="J23" s="12" t="str">
        <f t="shared" si="3"/>
        <v>083683002028</v>
      </c>
      <c r="K23" s="11" t="str">
        <f t="shared" si="4"/>
        <v>00083683002028</v>
      </c>
    </row>
    <row r="24" spans="2:11" hidden="1" x14ac:dyDescent="0.25">
      <c r="B24" s="7" t="s">
        <v>109</v>
      </c>
      <c r="C24" s="7" t="str">
        <f t="shared" si="0"/>
        <v>B240</v>
      </c>
      <c r="D24" s="7" t="s">
        <v>110</v>
      </c>
      <c r="E24" s="9" t="s">
        <v>10</v>
      </c>
      <c r="F24" s="10" t="str">
        <f t="shared" si="5"/>
        <v>00240</v>
      </c>
      <c r="G24" s="7"/>
      <c r="H24" s="8" t="str">
        <f t="shared" si="1"/>
        <v>08368300240</v>
      </c>
      <c r="I24" s="12">
        <f t="shared" si="2"/>
        <v>0</v>
      </c>
      <c r="J24" s="12" t="str">
        <f t="shared" si="3"/>
        <v>083683002400</v>
      </c>
      <c r="K24" s="11" t="str">
        <f t="shared" si="4"/>
        <v>00083683002400</v>
      </c>
    </row>
    <row r="25" spans="2:11" x14ac:dyDescent="0.25">
      <c r="B25" s="7" t="s">
        <v>136</v>
      </c>
      <c r="C25" s="7" t="str">
        <f t="shared" si="0"/>
        <v>B303</v>
      </c>
      <c r="D25" s="7" t="s">
        <v>137</v>
      </c>
      <c r="E25" s="9" t="s">
        <v>10</v>
      </c>
      <c r="F25" s="10" t="str">
        <f t="shared" si="5"/>
        <v>00303</v>
      </c>
      <c r="G25" s="7"/>
      <c r="H25" s="8" t="str">
        <f t="shared" si="1"/>
        <v>08368300303</v>
      </c>
      <c r="I25" s="12">
        <f t="shared" si="2"/>
        <v>2</v>
      </c>
      <c r="J25" s="12" t="str">
        <f t="shared" si="3"/>
        <v>083683003032</v>
      </c>
      <c r="K25" s="11" t="str">
        <f t="shared" si="4"/>
        <v>00083683003032</v>
      </c>
    </row>
    <row r="26" spans="2:11" hidden="1" x14ac:dyDescent="0.25">
      <c r="B26" s="7" t="s">
        <v>142</v>
      </c>
      <c r="C26" s="7" t="str">
        <f t="shared" si="0"/>
        <v>B313</v>
      </c>
      <c r="D26" s="7" t="s">
        <v>143</v>
      </c>
      <c r="E26" s="9" t="s">
        <v>10</v>
      </c>
      <c r="F26" s="10" t="str">
        <f t="shared" si="5"/>
        <v>00313</v>
      </c>
      <c r="G26" s="7"/>
      <c r="H26" s="11" t="str">
        <f t="shared" si="1"/>
        <v>08368300313</v>
      </c>
      <c r="I26" s="12">
        <f t="shared" si="2"/>
        <v>1</v>
      </c>
      <c r="J26" s="12" t="str">
        <f t="shared" si="3"/>
        <v>083683003131</v>
      </c>
      <c r="K26" s="11" t="str">
        <f t="shared" si="4"/>
        <v>00083683003131</v>
      </c>
    </row>
    <row r="27" spans="2:11" x14ac:dyDescent="0.25">
      <c r="B27" s="7" t="s">
        <v>154</v>
      </c>
      <c r="C27" s="7" t="str">
        <f t="shared" si="0"/>
        <v>B350</v>
      </c>
      <c r="D27" s="7" t="s">
        <v>155</v>
      </c>
      <c r="E27" s="9" t="s">
        <v>10</v>
      </c>
      <c r="F27" s="10" t="str">
        <f t="shared" si="5"/>
        <v>00350</v>
      </c>
      <c r="G27" s="7"/>
      <c r="H27" s="8" t="str">
        <f t="shared" si="1"/>
        <v>08368300350</v>
      </c>
      <c r="I27" s="12">
        <f t="shared" si="2"/>
        <v>6</v>
      </c>
      <c r="J27" s="12" t="str">
        <f t="shared" si="3"/>
        <v>083683003506</v>
      </c>
      <c r="K27" s="11" t="str">
        <f t="shared" si="4"/>
        <v>00083683003506</v>
      </c>
    </row>
    <row r="28" spans="2:11" x14ac:dyDescent="0.25">
      <c r="B28" s="7" t="s">
        <v>180</v>
      </c>
      <c r="C28" s="7" t="str">
        <f t="shared" si="0"/>
        <v>B404</v>
      </c>
      <c r="D28" s="7" t="s">
        <v>181</v>
      </c>
      <c r="E28" s="9" t="s">
        <v>10</v>
      </c>
      <c r="F28" s="10" t="str">
        <f t="shared" si="5"/>
        <v>00404</v>
      </c>
      <c r="G28" s="7"/>
      <c r="H28" s="8" t="str">
        <f t="shared" si="1"/>
        <v>08368300404</v>
      </c>
      <c r="I28" s="12">
        <f t="shared" si="2"/>
        <v>6</v>
      </c>
      <c r="J28" s="12" t="str">
        <f t="shared" si="3"/>
        <v>083683004046</v>
      </c>
      <c r="K28" s="11" t="str">
        <f t="shared" si="4"/>
        <v>00083683004046</v>
      </c>
    </row>
    <row r="29" spans="2:11" hidden="1" x14ac:dyDescent="0.25">
      <c r="B29" s="7" t="s">
        <v>204</v>
      </c>
      <c r="C29" s="7" t="str">
        <f t="shared" si="0"/>
        <v>B505</v>
      </c>
      <c r="D29" s="7" t="s">
        <v>205</v>
      </c>
      <c r="E29" s="9" t="s">
        <v>10</v>
      </c>
      <c r="F29" s="10" t="str">
        <f t="shared" si="5"/>
        <v>00505</v>
      </c>
      <c r="G29" s="7"/>
      <c r="H29" s="8" t="str">
        <f t="shared" si="1"/>
        <v>08368300505</v>
      </c>
      <c r="I29" s="12">
        <f t="shared" si="2"/>
        <v>0</v>
      </c>
      <c r="J29" s="12" t="str">
        <f t="shared" si="3"/>
        <v>083683005050</v>
      </c>
      <c r="K29" s="11" t="str">
        <f t="shared" si="4"/>
        <v>00083683005050</v>
      </c>
    </row>
    <row r="30" spans="2:11" x14ac:dyDescent="0.25">
      <c r="B30" s="7" t="s">
        <v>241</v>
      </c>
      <c r="C30" s="7" t="str">
        <f t="shared" si="0"/>
        <v>B800</v>
      </c>
      <c r="D30" s="13" t="s">
        <v>242</v>
      </c>
      <c r="E30" s="9" t="s">
        <v>10</v>
      </c>
      <c r="F30" s="14" t="str">
        <f t="shared" si="5"/>
        <v>00800</v>
      </c>
      <c r="G30" s="7"/>
      <c r="H30" s="8" t="str">
        <f t="shared" si="1"/>
        <v>08368300800</v>
      </c>
      <c r="I30" s="12">
        <f t="shared" si="2"/>
        <v>6</v>
      </c>
      <c r="J30" s="12" t="str">
        <f t="shared" si="3"/>
        <v>083683008006</v>
      </c>
      <c r="K30" s="11" t="str">
        <f t="shared" si="4"/>
        <v>00083683008006</v>
      </c>
    </row>
    <row r="31" spans="2:11" hidden="1" x14ac:dyDescent="0.25">
      <c r="B31" s="7" t="s">
        <v>244</v>
      </c>
      <c r="C31" s="7" t="str">
        <f t="shared" si="0"/>
        <v>B900</v>
      </c>
      <c r="D31" s="7" t="s">
        <v>245</v>
      </c>
      <c r="E31" s="9" t="s">
        <v>10</v>
      </c>
      <c r="F31" s="14" t="str">
        <f t="shared" si="5"/>
        <v>00900</v>
      </c>
      <c r="G31" s="7"/>
      <c r="H31" s="8" t="str">
        <f t="shared" si="1"/>
        <v>08368300900</v>
      </c>
      <c r="I31" s="12">
        <f t="shared" si="2"/>
        <v>3</v>
      </c>
      <c r="J31" s="12" t="str">
        <f t="shared" si="3"/>
        <v>083683009003</v>
      </c>
      <c r="K31" s="11" t="str">
        <f t="shared" si="4"/>
        <v>00083683009003</v>
      </c>
    </row>
    <row r="32" spans="2:11" hidden="1" x14ac:dyDescent="0.25">
      <c r="B32" s="7" t="s">
        <v>246</v>
      </c>
      <c r="C32" s="7" t="str">
        <f t="shared" si="0"/>
        <v>B901</v>
      </c>
      <c r="D32" s="7" t="s">
        <v>247</v>
      </c>
      <c r="E32" s="9" t="s">
        <v>10</v>
      </c>
      <c r="F32" s="10" t="str">
        <f t="shared" si="5"/>
        <v>00901</v>
      </c>
      <c r="G32" s="7"/>
      <c r="H32" s="8" t="str">
        <f t="shared" si="1"/>
        <v>08368300901</v>
      </c>
      <c r="I32" s="12">
        <f t="shared" si="2"/>
        <v>0</v>
      </c>
      <c r="J32" s="12" t="str">
        <f t="shared" si="3"/>
        <v>083683009010</v>
      </c>
      <c r="K32" s="11" t="str">
        <f t="shared" si="4"/>
        <v>00083683009010</v>
      </c>
    </row>
    <row r="33" spans="2:11" x14ac:dyDescent="0.25">
      <c r="B33" s="13" t="s">
        <v>1106</v>
      </c>
      <c r="C33" s="7" t="str">
        <f t="shared" si="0"/>
        <v>BSALT1</v>
      </c>
      <c r="D33" s="7" t="s">
        <v>1239</v>
      </c>
      <c r="E33" s="15" t="s">
        <v>10</v>
      </c>
      <c r="F33" s="14" t="str">
        <f>TEXT(902,"00000")</f>
        <v>00902</v>
      </c>
      <c r="G33" s="13"/>
      <c r="H33" s="16" t="str">
        <f t="shared" si="1"/>
        <v>08368300902</v>
      </c>
      <c r="I33" s="17">
        <f t="shared" si="2"/>
        <v>7</v>
      </c>
      <c r="J33" s="17" t="str">
        <f t="shared" si="3"/>
        <v>083683009027</v>
      </c>
      <c r="K33" s="11" t="str">
        <f t="shared" si="4"/>
        <v>00083683009027</v>
      </c>
    </row>
    <row r="34" spans="2:11" x14ac:dyDescent="0.25">
      <c r="B34" s="13" t="s">
        <v>1230</v>
      </c>
      <c r="C34" s="7" t="str">
        <f t="shared" si="0"/>
        <v>BPFC-DYE</v>
      </c>
      <c r="D34" s="13" t="s">
        <v>1096</v>
      </c>
      <c r="E34" s="15" t="s">
        <v>10</v>
      </c>
      <c r="F34" s="14" t="str">
        <f>TEXT(903,"00000")</f>
        <v>00903</v>
      </c>
      <c r="G34" s="13"/>
      <c r="H34" s="16" t="str">
        <f t="shared" si="1"/>
        <v>08368300903</v>
      </c>
      <c r="I34" s="17">
        <f t="shared" si="2"/>
        <v>4</v>
      </c>
      <c r="J34" s="17" t="str">
        <f t="shared" si="3"/>
        <v>083683009034</v>
      </c>
      <c r="K34" s="11" t="str">
        <f t="shared" si="4"/>
        <v>00083683009034</v>
      </c>
    </row>
    <row r="35" spans="2:11" hidden="1" x14ac:dyDescent="0.25">
      <c r="B35" s="13" t="s">
        <v>248</v>
      </c>
      <c r="C35" s="7" t="str">
        <f t="shared" ref="C35:C66" si="6">RIGHT(B35,LEN(B35)-4)</f>
        <v>B999</v>
      </c>
      <c r="D35" s="13" t="s">
        <v>249</v>
      </c>
      <c r="E35" s="15" t="s">
        <v>10</v>
      </c>
      <c r="F35" s="14" t="str">
        <f t="shared" ref="F35:F40" si="7">TEXT((RIGHT(B35,LEN(B35)-5)),"00000")</f>
        <v>00999</v>
      </c>
      <c r="G35" s="13"/>
      <c r="H35" s="16" t="str">
        <f t="shared" si="1"/>
        <v>08368300999</v>
      </c>
      <c r="I35" s="17">
        <f t="shared" si="2"/>
        <v>7</v>
      </c>
      <c r="J35" s="17" t="str">
        <f t="shared" si="3"/>
        <v>083683009997</v>
      </c>
      <c r="K35" s="11" t="str">
        <f t="shared" si="4"/>
        <v>00083683009997</v>
      </c>
    </row>
    <row r="36" spans="2:11" hidden="1" x14ac:dyDescent="0.25">
      <c r="B36" s="13" t="s">
        <v>15</v>
      </c>
      <c r="C36" s="7" t="str">
        <f t="shared" si="6"/>
        <v>B1100</v>
      </c>
      <c r="D36" s="13" t="s">
        <v>16</v>
      </c>
      <c r="E36" s="15" t="s">
        <v>10</v>
      </c>
      <c r="F36" s="14" t="str">
        <f t="shared" si="7"/>
        <v>01100</v>
      </c>
      <c r="G36" s="13"/>
      <c r="H36" s="16" t="str">
        <f t="shared" si="1"/>
        <v>08368301100</v>
      </c>
      <c r="I36" s="17">
        <f t="shared" si="2"/>
        <v>6</v>
      </c>
      <c r="J36" s="17" t="str">
        <f t="shared" si="3"/>
        <v>083683011006</v>
      </c>
      <c r="K36" s="11" t="str">
        <f t="shared" si="4"/>
        <v>00083683011006</v>
      </c>
    </row>
    <row r="37" spans="2:11" hidden="1" x14ac:dyDescent="0.25">
      <c r="B37" s="13" t="s">
        <v>21</v>
      </c>
      <c r="C37" s="7" t="str">
        <f t="shared" si="6"/>
        <v>B1200</v>
      </c>
      <c r="D37" s="13" t="s">
        <v>22</v>
      </c>
      <c r="E37" s="15" t="s">
        <v>10</v>
      </c>
      <c r="F37" s="14" t="str">
        <f t="shared" si="7"/>
        <v>01200</v>
      </c>
      <c r="G37" s="13"/>
      <c r="H37" s="16" t="str">
        <f t="shared" si="1"/>
        <v>08368301200</v>
      </c>
      <c r="I37" s="17">
        <f t="shared" si="2"/>
        <v>3</v>
      </c>
      <c r="J37" s="17" t="str">
        <f t="shared" si="3"/>
        <v>083683012003</v>
      </c>
      <c r="K37" s="11" t="str">
        <f t="shared" si="4"/>
        <v>00083683012003</v>
      </c>
    </row>
    <row r="38" spans="2:11" x14ac:dyDescent="0.25">
      <c r="B38" s="13" t="s">
        <v>25</v>
      </c>
      <c r="C38" s="7" t="str">
        <f t="shared" si="6"/>
        <v>B1400</v>
      </c>
      <c r="D38" s="13" t="s">
        <v>26</v>
      </c>
      <c r="E38" s="15" t="s">
        <v>10</v>
      </c>
      <c r="F38" s="14" t="str">
        <f t="shared" si="7"/>
        <v>01400</v>
      </c>
      <c r="G38" s="13"/>
      <c r="H38" s="16" t="str">
        <f t="shared" si="1"/>
        <v>08368301400</v>
      </c>
      <c r="I38" s="17">
        <f t="shared" si="2"/>
        <v>7</v>
      </c>
      <c r="J38" s="17" t="str">
        <f t="shared" si="3"/>
        <v>083683014007</v>
      </c>
      <c r="K38" s="11" t="str">
        <f t="shared" si="4"/>
        <v>00083683014007</v>
      </c>
    </row>
    <row r="39" spans="2:11" x14ac:dyDescent="0.25">
      <c r="B39" s="13" t="s">
        <v>27</v>
      </c>
      <c r="C39" s="7" t="str">
        <f t="shared" si="6"/>
        <v>B1401</v>
      </c>
      <c r="D39" s="13" t="s">
        <v>28</v>
      </c>
      <c r="E39" s="15" t="s">
        <v>10</v>
      </c>
      <c r="F39" s="14" t="str">
        <f t="shared" si="7"/>
        <v>01401</v>
      </c>
      <c r="G39" s="13"/>
      <c r="H39" s="16" t="str">
        <f t="shared" si="1"/>
        <v>08368301401</v>
      </c>
      <c r="I39" s="17">
        <f t="shared" si="2"/>
        <v>4</v>
      </c>
      <c r="J39" s="17" t="str">
        <f t="shared" si="3"/>
        <v>083683014014</v>
      </c>
      <c r="K39" s="11" t="str">
        <f t="shared" si="4"/>
        <v>00083683014014</v>
      </c>
    </row>
    <row r="40" spans="2:11" x14ac:dyDescent="0.25">
      <c r="B40" s="13" t="s">
        <v>29</v>
      </c>
      <c r="C40" s="7" t="str">
        <f t="shared" si="6"/>
        <v>B1402</v>
      </c>
      <c r="D40" s="13" t="s">
        <v>30</v>
      </c>
      <c r="E40" s="15" t="s">
        <v>10</v>
      </c>
      <c r="F40" s="14" t="str">
        <f t="shared" si="7"/>
        <v>01402</v>
      </c>
      <c r="G40" s="13"/>
      <c r="H40" s="16" t="str">
        <f t="shared" si="1"/>
        <v>08368301402</v>
      </c>
      <c r="I40" s="17">
        <f t="shared" si="2"/>
        <v>1</v>
      </c>
      <c r="J40" s="17" t="str">
        <f t="shared" si="3"/>
        <v>083683014021</v>
      </c>
      <c r="K40" s="11" t="str">
        <f t="shared" si="4"/>
        <v>00083683014021</v>
      </c>
    </row>
    <row r="41" spans="2:11" hidden="1" x14ac:dyDescent="0.25">
      <c r="B41" s="13" t="s">
        <v>31</v>
      </c>
      <c r="C41" s="7" t="str">
        <f t="shared" si="6"/>
        <v>B1402M</v>
      </c>
      <c r="D41" s="13" t="s">
        <v>32</v>
      </c>
      <c r="E41" s="15" t="s">
        <v>10</v>
      </c>
      <c r="F41" s="14" t="str">
        <f>TEXT((RIGHT(B40,LEN(B40)-5)),"00000")</f>
        <v>01402</v>
      </c>
      <c r="G41" s="13"/>
      <c r="H41" s="16" t="str">
        <f t="shared" si="1"/>
        <v>08368301402</v>
      </c>
      <c r="I41" s="17">
        <f t="shared" si="2"/>
        <v>1</v>
      </c>
      <c r="J41" s="17" t="str">
        <f t="shared" si="3"/>
        <v>083683014021</v>
      </c>
      <c r="K41" s="11" t="str">
        <f t="shared" si="4"/>
        <v>00083683014021</v>
      </c>
    </row>
    <row r="42" spans="2:11" x14ac:dyDescent="0.25">
      <c r="B42" s="13" t="s">
        <v>33</v>
      </c>
      <c r="C42" s="7" t="str">
        <f t="shared" si="6"/>
        <v>B1405</v>
      </c>
      <c r="D42" s="13" t="s">
        <v>34</v>
      </c>
      <c r="E42" s="15" t="s">
        <v>10</v>
      </c>
      <c r="F42" s="14" t="str">
        <f t="shared" ref="F42:F54" si="8">TEXT((RIGHT(B42,LEN(B42)-5)),"00000")</f>
        <v>01405</v>
      </c>
      <c r="G42" s="13"/>
      <c r="H42" s="16" t="str">
        <f t="shared" si="1"/>
        <v>08368301405</v>
      </c>
      <c r="I42" s="17">
        <f t="shared" si="2"/>
        <v>2</v>
      </c>
      <c r="J42" s="17" t="str">
        <f t="shared" si="3"/>
        <v>083683014052</v>
      </c>
      <c r="K42" s="11" t="str">
        <f t="shared" si="4"/>
        <v>00083683014052</v>
      </c>
    </row>
    <row r="43" spans="2:11" x14ac:dyDescent="0.25">
      <c r="B43" s="13" t="s">
        <v>39</v>
      </c>
      <c r="C43" s="7" t="str">
        <f t="shared" si="6"/>
        <v>B1500</v>
      </c>
      <c r="D43" s="13" t="s">
        <v>40</v>
      </c>
      <c r="E43" s="15" t="s">
        <v>10</v>
      </c>
      <c r="F43" s="14" t="str">
        <f t="shared" si="8"/>
        <v>01500</v>
      </c>
      <c r="G43" s="13"/>
      <c r="H43" s="16" t="str">
        <f t="shared" si="1"/>
        <v>08368301500</v>
      </c>
      <c r="I43" s="17">
        <f t="shared" si="2"/>
        <v>4</v>
      </c>
      <c r="J43" s="17" t="str">
        <f t="shared" si="3"/>
        <v>083683015004</v>
      </c>
      <c r="K43" s="11" t="str">
        <f t="shared" si="4"/>
        <v>00083683015004</v>
      </c>
    </row>
    <row r="44" spans="2:11" x14ac:dyDescent="0.25">
      <c r="B44" s="13" t="s">
        <v>45</v>
      </c>
      <c r="C44" s="7" t="str">
        <f t="shared" si="6"/>
        <v>B1501</v>
      </c>
      <c r="D44" s="13" t="s">
        <v>46</v>
      </c>
      <c r="E44" s="15" t="s">
        <v>10</v>
      </c>
      <c r="F44" s="14" t="str">
        <f t="shared" si="8"/>
        <v>01501</v>
      </c>
      <c r="G44" s="13"/>
      <c r="H44" s="16" t="str">
        <f t="shared" si="1"/>
        <v>08368301501</v>
      </c>
      <c r="I44" s="17">
        <f t="shared" si="2"/>
        <v>1</v>
      </c>
      <c r="J44" s="17" t="str">
        <f t="shared" si="3"/>
        <v>083683015011</v>
      </c>
      <c r="K44" s="11" t="str">
        <f t="shared" si="4"/>
        <v>00083683015011</v>
      </c>
    </row>
    <row r="45" spans="2:11" x14ac:dyDescent="0.25">
      <c r="B45" s="13" t="s">
        <v>47</v>
      </c>
      <c r="C45" s="7" t="str">
        <f t="shared" si="6"/>
        <v>B1502</v>
      </c>
      <c r="D45" s="13" t="s">
        <v>48</v>
      </c>
      <c r="E45" s="15" t="s">
        <v>10</v>
      </c>
      <c r="F45" s="14" t="str">
        <f t="shared" si="8"/>
        <v>01502</v>
      </c>
      <c r="G45" s="13"/>
      <c r="H45" s="16" t="str">
        <f t="shared" si="1"/>
        <v>08368301502</v>
      </c>
      <c r="I45" s="17">
        <f t="shared" si="2"/>
        <v>8</v>
      </c>
      <c r="J45" s="17" t="str">
        <f t="shared" si="3"/>
        <v>083683015028</v>
      </c>
      <c r="K45" s="11" t="str">
        <f t="shared" si="4"/>
        <v>00083683015028</v>
      </c>
    </row>
    <row r="46" spans="2:11" x14ac:dyDescent="0.25">
      <c r="B46" s="13" t="s">
        <v>49</v>
      </c>
      <c r="C46" s="7" t="str">
        <f t="shared" si="6"/>
        <v>B1505</v>
      </c>
      <c r="D46" s="13" t="s">
        <v>50</v>
      </c>
      <c r="E46" s="15" t="s">
        <v>10</v>
      </c>
      <c r="F46" s="14" t="str">
        <f t="shared" si="8"/>
        <v>01505</v>
      </c>
      <c r="G46" s="13"/>
      <c r="H46" s="16" t="str">
        <f t="shared" si="1"/>
        <v>08368301505</v>
      </c>
      <c r="I46" s="17">
        <f t="shared" si="2"/>
        <v>9</v>
      </c>
      <c r="J46" s="17" t="str">
        <f t="shared" si="3"/>
        <v>083683015059</v>
      </c>
      <c r="K46" s="11" t="str">
        <f t="shared" si="4"/>
        <v>00083683015059</v>
      </c>
    </row>
    <row r="47" spans="2:11" x14ac:dyDescent="0.25">
      <c r="B47" s="13" t="s">
        <v>63</v>
      </c>
      <c r="C47" s="8" t="str">
        <f t="shared" si="6"/>
        <v>B1650</v>
      </c>
      <c r="D47" s="13" t="s">
        <v>64</v>
      </c>
      <c r="E47" s="15" t="s">
        <v>10</v>
      </c>
      <c r="F47" s="14" t="str">
        <f t="shared" si="8"/>
        <v>01650</v>
      </c>
      <c r="G47" s="13"/>
      <c r="H47" s="16" t="str">
        <f t="shared" si="1"/>
        <v>08368301650</v>
      </c>
      <c r="I47" s="17">
        <f t="shared" si="2"/>
        <v>6</v>
      </c>
      <c r="J47" s="17" t="str">
        <f t="shared" si="3"/>
        <v>083683016506</v>
      </c>
      <c r="K47" s="11" t="str">
        <f t="shared" si="4"/>
        <v>00083683016506</v>
      </c>
    </row>
    <row r="48" spans="2:11" x14ac:dyDescent="0.25">
      <c r="B48" s="13" t="s">
        <v>65</v>
      </c>
      <c r="C48" s="8" t="str">
        <f t="shared" si="6"/>
        <v>B1651</v>
      </c>
      <c r="D48" s="13" t="s">
        <v>66</v>
      </c>
      <c r="E48" s="15" t="s">
        <v>10</v>
      </c>
      <c r="F48" s="14" t="str">
        <f t="shared" si="8"/>
        <v>01651</v>
      </c>
      <c r="G48" s="13"/>
      <c r="H48" s="16" t="str">
        <f t="shared" si="1"/>
        <v>08368301651</v>
      </c>
      <c r="I48" s="17">
        <f t="shared" si="2"/>
        <v>3</v>
      </c>
      <c r="J48" s="17" t="str">
        <f t="shared" si="3"/>
        <v>083683016513</v>
      </c>
      <c r="K48" s="11" t="str">
        <f t="shared" si="4"/>
        <v>00083683016513</v>
      </c>
    </row>
    <row r="49" spans="2:11" x14ac:dyDescent="0.25">
      <c r="B49" s="13" t="s">
        <v>67</v>
      </c>
      <c r="C49" s="8" t="str">
        <f t="shared" si="6"/>
        <v>B1652</v>
      </c>
      <c r="D49" s="13" t="s">
        <v>68</v>
      </c>
      <c r="E49" s="15" t="s">
        <v>10</v>
      </c>
      <c r="F49" s="14" t="str">
        <f t="shared" si="8"/>
        <v>01652</v>
      </c>
      <c r="G49" s="13"/>
      <c r="H49" s="16" t="str">
        <f t="shared" si="1"/>
        <v>08368301652</v>
      </c>
      <c r="I49" s="17">
        <f t="shared" si="2"/>
        <v>0</v>
      </c>
      <c r="J49" s="17" t="str">
        <f t="shared" si="3"/>
        <v>083683016520</v>
      </c>
      <c r="K49" s="11" t="str">
        <f t="shared" si="4"/>
        <v>00083683016520</v>
      </c>
    </row>
    <row r="50" spans="2:11" x14ac:dyDescent="0.25">
      <c r="B50" s="13" t="s">
        <v>1104</v>
      </c>
      <c r="C50" s="8" t="str">
        <f t="shared" si="6"/>
        <v>B1660</v>
      </c>
      <c r="D50" s="13" t="s">
        <v>1102</v>
      </c>
      <c r="E50" s="15" t="s">
        <v>10</v>
      </c>
      <c r="F50" s="14" t="str">
        <f t="shared" si="8"/>
        <v>01660</v>
      </c>
      <c r="G50" s="13"/>
      <c r="H50" s="16" t="str">
        <f t="shared" si="1"/>
        <v>08368301660</v>
      </c>
      <c r="I50" s="17">
        <f t="shared" si="2"/>
        <v>5</v>
      </c>
      <c r="J50" s="17" t="str">
        <f t="shared" si="3"/>
        <v>083683016605</v>
      </c>
      <c r="K50" s="11" t="str">
        <f t="shared" si="4"/>
        <v>00083683016605</v>
      </c>
    </row>
    <row r="51" spans="2:11" x14ac:dyDescent="0.25">
      <c r="B51" s="13" t="s">
        <v>1105</v>
      </c>
      <c r="C51" s="8" t="str">
        <f t="shared" si="6"/>
        <v>B1661</v>
      </c>
      <c r="D51" s="13" t="s">
        <v>1103</v>
      </c>
      <c r="E51" s="15" t="s">
        <v>10</v>
      </c>
      <c r="F51" s="14" t="str">
        <f t="shared" si="8"/>
        <v>01661</v>
      </c>
      <c r="G51" s="13"/>
      <c r="H51" s="16" t="str">
        <f t="shared" si="1"/>
        <v>08368301661</v>
      </c>
      <c r="I51" s="17">
        <f t="shared" si="2"/>
        <v>2</v>
      </c>
      <c r="J51" s="17" t="str">
        <f t="shared" si="3"/>
        <v>083683016612</v>
      </c>
      <c r="K51" s="11" t="str">
        <f t="shared" si="4"/>
        <v>00083683016612</v>
      </c>
    </row>
    <row r="52" spans="2:11" x14ac:dyDescent="0.25">
      <c r="B52" s="13" t="s">
        <v>69</v>
      </c>
      <c r="C52" s="7" t="str">
        <f t="shared" si="6"/>
        <v>B1700</v>
      </c>
      <c r="D52" s="13" t="s">
        <v>70</v>
      </c>
      <c r="E52" s="15" t="s">
        <v>10</v>
      </c>
      <c r="F52" s="14" t="str">
        <f t="shared" si="8"/>
        <v>01700</v>
      </c>
      <c r="G52" s="13"/>
      <c r="H52" s="16" t="str">
        <f t="shared" si="1"/>
        <v>08368301700</v>
      </c>
      <c r="I52" s="17">
        <f t="shared" si="2"/>
        <v>8</v>
      </c>
      <c r="J52" s="17" t="str">
        <f t="shared" si="3"/>
        <v>083683017008</v>
      </c>
      <c r="K52" s="11" t="str">
        <f t="shared" si="4"/>
        <v>00083683017008</v>
      </c>
    </row>
    <row r="53" spans="2:11" x14ac:dyDescent="0.25">
      <c r="B53" s="13" t="s">
        <v>71</v>
      </c>
      <c r="C53" s="7" t="str">
        <f t="shared" si="6"/>
        <v>B1705</v>
      </c>
      <c r="D53" s="13" t="s">
        <v>72</v>
      </c>
      <c r="E53" s="15" t="s">
        <v>10</v>
      </c>
      <c r="F53" s="14" t="str">
        <f t="shared" si="8"/>
        <v>01705</v>
      </c>
      <c r="G53" s="13"/>
      <c r="H53" s="16" t="str">
        <f t="shared" si="1"/>
        <v>08368301705</v>
      </c>
      <c r="I53" s="17">
        <f t="shared" si="2"/>
        <v>3</v>
      </c>
      <c r="J53" s="17" t="str">
        <f t="shared" si="3"/>
        <v>083683017053</v>
      </c>
      <c r="K53" s="11" t="str">
        <f t="shared" si="4"/>
        <v>00083683017053</v>
      </c>
    </row>
    <row r="54" spans="2:11" x14ac:dyDescent="0.25">
      <c r="B54" s="13" t="s">
        <v>78</v>
      </c>
      <c r="C54" s="7" t="str">
        <f t="shared" si="6"/>
        <v>B1724</v>
      </c>
      <c r="D54" s="13" t="s">
        <v>79</v>
      </c>
      <c r="E54" s="15" t="s">
        <v>10</v>
      </c>
      <c r="F54" s="14" t="str">
        <f t="shared" si="8"/>
        <v>01724</v>
      </c>
      <c r="G54" s="13"/>
      <c r="H54" s="16" t="str">
        <f t="shared" si="1"/>
        <v>08368301724</v>
      </c>
      <c r="I54" s="17">
        <f t="shared" si="2"/>
        <v>4</v>
      </c>
      <c r="J54" s="17" t="str">
        <f t="shared" si="3"/>
        <v>083683017244</v>
      </c>
      <c r="K54" s="11" t="str">
        <f t="shared" si="4"/>
        <v>00083683017244</v>
      </c>
    </row>
    <row r="55" spans="2:11" x14ac:dyDescent="0.25">
      <c r="B55" s="13" t="s">
        <v>80</v>
      </c>
      <c r="C55" s="7" t="str">
        <f t="shared" si="6"/>
        <v>B1724-SD</v>
      </c>
      <c r="D55" s="13" t="s">
        <v>79</v>
      </c>
      <c r="E55" s="15" t="s">
        <v>10</v>
      </c>
      <c r="F55" s="14" t="str">
        <f>TEXT(1772,"00000")</f>
        <v>01772</v>
      </c>
      <c r="G55" s="13"/>
      <c r="H55" s="16" t="str">
        <f t="shared" si="1"/>
        <v>08368301772</v>
      </c>
      <c r="I55" s="17">
        <f t="shared" si="2"/>
        <v>5</v>
      </c>
      <c r="J55" s="17" t="str">
        <f t="shared" si="3"/>
        <v>083683017725</v>
      </c>
      <c r="K55" s="11" t="str">
        <f t="shared" si="4"/>
        <v>00083683017725</v>
      </c>
    </row>
    <row r="56" spans="2:11" x14ac:dyDescent="0.25">
      <c r="B56" s="13" t="s">
        <v>77</v>
      </c>
      <c r="C56" s="7" t="str">
        <f t="shared" si="6"/>
        <v>B1705-SD</v>
      </c>
      <c r="D56" s="13" t="s">
        <v>72</v>
      </c>
      <c r="E56" s="15" t="s">
        <v>10</v>
      </c>
      <c r="F56" s="14" t="str">
        <f>TEXT(1773,"00000")</f>
        <v>01773</v>
      </c>
      <c r="G56" s="13"/>
      <c r="H56" s="16" t="str">
        <f t="shared" si="1"/>
        <v>08368301773</v>
      </c>
      <c r="I56" s="17">
        <f t="shared" si="2"/>
        <v>2</v>
      </c>
      <c r="J56" s="17" t="str">
        <f t="shared" si="3"/>
        <v>083683017732</v>
      </c>
      <c r="K56" s="11" t="str">
        <f t="shared" si="4"/>
        <v>00083683017732</v>
      </c>
    </row>
    <row r="57" spans="2:11" x14ac:dyDescent="0.25">
      <c r="B57" s="13" t="s">
        <v>81</v>
      </c>
      <c r="C57" s="7" t="str">
        <f t="shared" si="6"/>
        <v>B1800</v>
      </c>
      <c r="D57" s="13" t="s">
        <v>82</v>
      </c>
      <c r="E57" s="15" t="s">
        <v>10</v>
      </c>
      <c r="F57" s="14" t="str">
        <f t="shared" ref="F57:F67" si="9">TEXT((RIGHT(B57,LEN(B57)-5)),"00000")</f>
        <v>01800</v>
      </c>
      <c r="G57" s="13"/>
      <c r="H57" s="16" t="str">
        <f t="shared" si="1"/>
        <v>08368301800</v>
      </c>
      <c r="I57" s="17">
        <f t="shared" si="2"/>
        <v>5</v>
      </c>
      <c r="J57" s="17" t="str">
        <f t="shared" si="3"/>
        <v>083683018005</v>
      </c>
      <c r="K57" s="11" t="str">
        <f t="shared" si="4"/>
        <v>00083683018005</v>
      </c>
    </row>
    <row r="58" spans="2:11" x14ac:dyDescent="0.25">
      <c r="B58" s="13" t="s">
        <v>1251</v>
      </c>
      <c r="C58" s="7" t="str">
        <f t="shared" si="6"/>
        <v>B1805</v>
      </c>
      <c r="D58" s="13" t="s">
        <v>1252</v>
      </c>
      <c r="E58" s="15" t="s">
        <v>10</v>
      </c>
      <c r="F58" s="14" t="str">
        <f t="shared" si="9"/>
        <v>01805</v>
      </c>
      <c r="G58" s="13"/>
      <c r="H58" s="16" t="str">
        <f t="shared" si="1"/>
        <v>08368301805</v>
      </c>
      <c r="I58" s="17">
        <f t="shared" si="2"/>
        <v>0</v>
      </c>
      <c r="J58" s="17" t="str">
        <f t="shared" si="3"/>
        <v>083683018050</v>
      </c>
      <c r="K58" s="11" t="str">
        <f t="shared" si="4"/>
        <v>00083683018050</v>
      </c>
    </row>
    <row r="59" spans="2:11" x14ac:dyDescent="0.25">
      <c r="B59" s="13" t="s">
        <v>85</v>
      </c>
      <c r="C59" s="7" t="str">
        <f t="shared" si="6"/>
        <v>B1900</v>
      </c>
      <c r="D59" s="13" t="s">
        <v>86</v>
      </c>
      <c r="E59" s="15" t="s">
        <v>10</v>
      </c>
      <c r="F59" s="14" t="str">
        <f t="shared" si="9"/>
        <v>01900</v>
      </c>
      <c r="G59" s="13"/>
      <c r="H59" s="16" t="str">
        <f t="shared" si="1"/>
        <v>08368301900</v>
      </c>
      <c r="I59" s="17">
        <f t="shared" si="2"/>
        <v>2</v>
      </c>
      <c r="J59" s="17" t="str">
        <f t="shared" si="3"/>
        <v>083683019002</v>
      </c>
      <c r="K59" s="11" t="str">
        <f t="shared" si="4"/>
        <v>00083683019002</v>
      </c>
    </row>
    <row r="60" spans="2:11" x14ac:dyDescent="0.25">
      <c r="B60" s="13" t="s">
        <v>87</v>
      </c>
      <c r="C60" s="7" t="str">
        <f t="shared" si="6"/>
        <v>B1905</v>
      </c>
      <c r="D60" s="13" t="s">
        <v>88</v>
      </c>
      <c r="E60" s="15" t="s">
        <v>10</v>
      </c>
      <c r="F60" s="14" t="str">
        <f t="shared" si="9"/>
        <v>01905</v>
      </c>
      <c r="G60" s="13"/>
      <c r="H60" s="16" t="str">
        <f t="shared" si="1"/>
        <v>08368301905</v>
      </c>
      <c r="I60" s="17">
        <f t="shared" si="2"/>
        <v>7</v>
      </c>
      <c r="J60" s="17" t="str">
        <f t="shared" si="3"/>
        <v>083683019057</v>
      </c>
      <c r="K60" s="11" t="str">
        <f t="shared" si="4"/>
        <v>00083683019057</v>
      </c>
    </row>
    <row r="61" spans="2:11" x14ac:dyDescent="0.25">
      <c r="B61" s="13" t="s">
        <v>91</v>
      </c>
      <c r="C61" s="7" t="str">
        <f t="shared" si="6"/>
        <v>B1912</v>
      </c>
      <c r="D61" s="13" t="s">
        <v>92</v>
      </c>
      <c r="E61" s="15" t="s">
        <v>10</v>
      </c>
      <c r="F61" s="14" t="str">
        <f t="shared" si="9"/>
        <v>01912</v>
      </c>
      <c r="G61" s="13"/>
      <c r="H61" s="16" t="str">
        <f t="shared" si="1"/>
        <v>08368301912</v>
      </c>
      <c r="I61" s="17">
        <f t="shared" si="2"/>
        <v>5</v>
      </c>
      <c r="J61" s="17" t="str">
        <f t="shared" si="3"/>
        <v>083683019125</v>
      </c>
      <c r="K61" s="11" t="str">
        <f t="shared" si="4"/>
        <v>00083683019125</v>
      </c>
    </row>
    <row r="62" spans="2:11" hidden="1" x14ac:dyDescent="0.25">
      <c r="B62" s="13" t="s">
        <v>97</v>
      </c>
      <c r="C62" s="7" t="str">
        <f t="shared" si="6"/>
        <v>B2000</v>
      </c>
      <c r="D62" s="13" t="s">
        <v>98</v>
      </c>
      <c r="E62" s="15" t="s">
        <v>10</v>
      </c>
      <c r="F62" s="14" t="str">
        <f t="shared" si="9"/>
        <v>02000</v>
      </c>
      <c r="G62" s="13"/>
      <c r="H62" s="16" t="str">
        <f t="shared" si="1"/>
        <v>08368302000</v>
      </c>
      <c r="I62" s="17">
        <f t="shared" si="2"/>
        <v>8</v>
      </c>
      <c r="J62" s="17" t="str">
        <f t="shared" si="3"/>
        <v>083683020008</v>
      </c>
      <c r="K62" s="11" t="str">
        <f t="shared" si="4"/>
        <v>00083683020008</v>
      </c>
    </row>
    <row r="63" spans="2:11" x14ac:dyDescent="0.25">
      <c r="B63" s="13" t="s">
        <v>99</v>
      </c>
      <c r="C63" s="7" t="str">
        <f t="shared" si="6"/>
        <v>B2001</v>
      </c>
      <c r="D63" s="13" t="s">
        <v>100</v>
      </c>
      <c r="E63" s="15" t="s">
        <v>10</v>
      </c>
      <c r="F63" s="14" t="str">
        <f t="shared" si="9"/>
        <v>02001</v>
      </c>
      <c r="G63" s="13"/>
      <c r="H63" s="16" t="str">
        <f t="shared" si="1"/>
        <v>08368302001</v>
      </c>
      <c r="I63" s="17">
        <f t="shared" si="2"/>
        <v>5</v>
      </c>
      <c r="J63" s="17" t="str">
        <f t="shared" si="3"/>
        <v>083683020015</v>
      </c>
      <c r="K63" s="11" t="str">
        <f t="shared" si="4"/>
        <v>00083683020015</v>
      </c>
    </row>
    <row r="64" spans="2:11" x14ac:dyDescent="0.25">
      <c r="B64" s="13" t="s">
        <v>103</v>
      </c>
      <c r="C64" s="7" t="str">
        <f t="shared" si="6"/>
        <v>B2101</v>
      </c>
      <c r="D64" s="13" t="s">
        <v>104</v>
      </c>
      <c r="E64" s="15" t="s">
        <v>10</v>
      </c>
      <c r="F64" s="14" t="str">
        <f t="shared" si="9"/>
        <v>02101</v>
      </c>
      <c r="G64" s="13"/>
      <c r="H64" s="16" t="str">
        <f t="shared" si="1"/>
        <v>08368302101</v>
      </c>
      <c r="I64" s="17">
        <f t="shared" si="2"/>
        <v>2</v>
      </c>
      <c r="J64" s="17" t="str">
        <f t="shared" si="3"/>
        <v>083683021012</v>
      </c>
      <c r="K64" s="11" t="str">
        <f t="shared" si="4"/>
        <v>00083683021012</v>
      </c>
    </row>
    <row r="65" spans="2:11" x14ac:dyDescent="0.25">
      <c r="B65" s="13" t="s">
        <v>105</v>
      </c>
      <c r="C65" s="7" t="str">
        <f t="shared" si="6"/>
        <v>B2200</v>
      </c>
      <c r="D65" s="13" t="s">
        <v>106</v>
      </c>
      <c r="E65" s="15" t="s">
        <v>10</v>
      </c>
      <c r="F65" s="14" t="str">
        <f t="shared" si="9"/>
        <v>02200</v>
      </c>
      <c r="G65" s="13"/>
      <c r="H65" s="16" t="str">
        <f t="shared" si="1"/>
        <v>08368302200</v>
      </c>
      <c r="I65" s="17">
        <f t="shared" si="2"/>
        <v>2</v>
      </c>
      <c r="J65" s="17" t="str">
        <f t="shared" si="3"/>
        <v>083683022002</v>
      </c>
      <c r="K65" s="11" t="str">
        <f t="shared" si="4"/>
        <v>00083683022002</v>
      </c>
    </row>
    <row r="66" spans="2:11" x14ac:dyDescent="0.25">
      <c r="B66" s="13" t="s">
        <v>1124</v>
      </c>
      <c r="C66" s="7" t="str">
        <f t="shared" si="6"/>
        <v>B2201</v>
      </c>
      <c r="D66" s="13" t="s">
        <v>1127</v>
      </c>
      <c r="E66" s="15" t="s">
        <v>10</v>
      </c>
      <c r="F66" s="14" t="str">
        <f t="shared" si="9"/>
        <v>02201</v>
      </c>
      <c r="G66" s="13"/>
      <c r="H66" s="16" t="str">
        <f t="shared" si="1"/>
        <v>08368302201</v>
      </c>
      <c r="I66" s="17">
        <f t="shared" si="2"/>
        <v>9</v>
      </c>
      <c r="J66" s="17" t="str">
        <f t="shared" si="3"/>
        <v>083683022019</v>
      </c>
      <c r="K66" s="11" t="str">
        <f t="shared" si="4"/>
        <v>00083683022019</v>
      </c>
    </row>
    <row r="67" spans="2:11" x14ac:dyDescent="0.25">
      <c r="B67" s="13" t="s">
        <v>1125</v>
      </c>
      <c r="C67" s="7" t="str">
        <f t="shared" ref="C67:C99" si="10">RIGHT(B67,LEN(B67)-4)</f>
        <v>B2202</v>
      </c>
      <c r="D67" s="13" t="s">
        <v>1126</v>
      </c>
      <c r="E67" s="15" t="s">
        <v>10</v>
      </c>
      <c r="F67" s="14" t="str">
        <f t="shared" si="9"/>
        <v>02202</v>
      </c>
      <c r="G67" s="13"/>
      <c r="H67" s="16" t="str">
        <f t="shared" ref="H67:H131" si="11">E67&amp;F67</f>
        <v>08368302202</v>
      </c>
      <c r="I67" s="17">
        <f t="shared" ref="I67:I131" si="12">IF(MOD(3*(MID(H67,1,1)+MID(H67,3,1)+MID(H67,5,1)+MID(H67,7,1)+MID(H67,9,1)+MID(H67,11,1))
+MID(H67,2,1)+MID(H67,4,1)+MID(H67,6,1)+MID(H67,8,1)+MID(H67,10,1),10)=0,0,10-
MOD(3*(MID(H67,1,1)+MID(H67,3,1)+MID(H67,5,1)+MID(H67,7,1)+MID(H67,9,1)+MID(H67,11,1))
+MID(H67,2,1)+MID(H67,4,1)+MID(H67,6,1)+MID(H67,8,1)+MID(H67,10,1),10))</f>
        <v>6</v>
      </c>
      <c r="J67" s="17" t="str">
        <f t="shared" ref="J67:J131" si="13">H67&amp;I67</f>
        <v>083683022026</v>
      </c>
      <c r="K67" s="11" t="str">
        <f t="shared" ref="K67:K131" si="14">TEXT(H67&amp;I67,"00000000000000")</f>
        <v>00083683022026</v>
      </c>
    </row>
    <row r="68" spans="2:11" s="116" customFormat="1" x14ac:dyDescent="0.25">
      <c r="B68" s="109" t="s">
        <v>1469</v>
      </c>
      <c r="C68" s="110" t="str">
        <f t="shared" si="10"/>
        <v>BRV55</v>
      </c>
      <c r="D68" s="109" t="s">
        <v>1470</v>
      </c>
      <c r="E68" s="111" t="s">
        <v>10</v>
      </c>
      <c r="F68" s="112" t="str">
        <f>TEXT((2396),"00000")</f>
        <v>02396</v>
      </c>
      <c r="G68" s="109"/>
      <c r="H68" s="113" t="str">
        <f t="shared" si="11"/>
        <v>08368302396</v>
      </c>
      <c r="I68" s="114">
        <f t="shared" si="12"/>
        <v>2</v>
      </c>
      <c r="J68" s="114" t="str">
        <f t="shared" si="13"/>
        <v>083683023962</v>
      </c>
      <c r="K68" s="115" t="str">
        <f t="shared" si="14"/>
        <v>00083683023962</v>
      </c>
    </row>
    <row r="69" spans="2:11" x14ac:dyDescent="0.25">
      <c r="B69" s="13" t="s">
        <v>111</v>
      </c>
      <c r="C69" s="7" t="str">
        <f t="shared" si="10"/>
        <v>B2400</v>
      </c>
      <c r="D69" s="13" t="s">
        <v>112</v>
      </c>
      <c r="E69" s="15" t="s">
        <v>10</v>
      </c>
      <c r="F69" s="14" t="str">
        <f t="shared" ref="F69:F92" si="15">TEXT((RIGHT(B69,LEN(B69)-5)),"00000")</f>
        <v>02400</v>
      </c>
      <c r="G69" s="13"/>
      <c r="H69" s="16" t="str">
        <f t="shared" si="11"/>
        <v>08368302400</v>
      </c>
      <c r="I69" s="17">
        <f t="shared" si="12"/>
        <v>6</v>
      </c>
      <c r="J69" s="17" t="str">
        <f t="shared" si="13"/>
        <v>083683024006</v>
      </c>
      <c r="K69" s="11" t="str">
        <f t="shared" si="14"/>
        <v>00083683024006</v>
      </c>
    </row>
    <row r="70" spans="2:11" x14ac:dyDescent="0.25">
      <c r="B70" s="13" t="s">
        <v>113</v>
      </c>
      <c r="C70" s="7" t="str">
        <f t="shared" si="10"/>
        <v>B2412</v>
      </c>
      <c r="D70" s="13" t="s">
        <v>114</v>
      </c>
      <c r="E70" s="15" t="s">
        <v>10</v>
      </c>
      <c r="F70" s="14" t="str">
        <f t="shared" si="15"/>
        <v>02412</v>
      </c>
      <c r="G70" s="13"/>
      <c r="H70" s="16" t="str">
        <f t="shared" si="11"/>
        <v>08368302412</v>
      </c>
      <c r="I70" s="17">
        <f t="shared" si="12"/>
        <v>9</v>
      </c>
      <c r="J70" s="17" t="str">
        <f t="shared" si="13"/>
        <v>083683024129</v>
      </c>
      <c r="K70" s="11" t="str">
        <f t="shared" si="14"/>
        <v>00083683024129</v>
      </c>
    </row>
    <row r="71" spans="2:11" hidden="1" x14ac:dyDescent="0.25">
      <c r="B71" s="13" t="s">
        <v>115</v>
      </c>
      <c r="C71" s="7" t="str">
        <f t="shared" si="10"/>
        <v>B2510</v>
      </c>
      <c r="D71" s="13" t="s">
        <v>24</v>
      </c>
      <c r="E71" s="15" t="s">
        <v>10</v>
      </c>
      <c r="F71" s="14" t="str">
        <f t="shared" si="15"/>
        <v>02510</v>
      </c>
      <c r="G71" s="13"/>
      <c r="H71" s="16" t="str">
        <f t="shared" si="11"/>
        <v>08368302510</v>
      </c>
      <c r="I71" s="17">
        <f t="shared" si="12"/>
        <v>2</v>
      </c>
      <c r="J71" s="17" t="str">
        <f t="shared" si="13"/>
        <v>083683025102</v>
      </c>
      <c r="K71" s="11" t="str">
        <f t="shared" si="14"/>
        <v>00083683025102</v>
      </c>
    </row>
    <row r="72" spans="2:11" x14ac:dyDescent="0.25">
      <c r="B72" s="13" t="s">
        <v>116</v>
      </c>
      <c r="C72" s="7" t="str">
        <f t="shared" si="10"/>
        <v>B2520</v>
      </c>
      <c r="D72" s="13" t="s">
        <v>117</v>
      </c>
      <c r="E72" s="15" t="s">
        <v>10</v>
      </c>
      <c r="F72" s="14" t="str">
        <f t="shared" si="15"/>
        <v>02520</v>
      </c>
      <c r="G72" s="13"/>
      <c r="H72" s="16" t="str">
        <f t="shared" si="11"/>
        <v>08368302520</v>
      </c>
      <c r="I72" s="17">
        <f t="shared" si="12"/>
        <v>1</v>
      </c>
      <c r="J72" s="17" t="str">
        <f t="shared" si="13"/>
        <v>083683025201</v>
      </c>
      <c r="K72" s="11" t="str">
        <f t="shared" si="14"/>
        <v>00083683025201</v>
      </c>
    </row>
    <row r="73" spans="2:11" hidden="1" x14ac:dyDescent="0.25">
      <c r="B73" s="13" t="s">
        <v>118</v>
      </c>
      <c r="C73" s="7" t="str">
        <f t="shared" si="10"/>
        <v>B2600</v>
      </c>
      <c r="D73" s="13" t="s">
        <v>119</v>
      </c>
      <c r="E73" s="15" t="s">
        <v>10</v>
      </c>
      <c r="F73" s="14" t="str">
        <f t="shared" si="15"/>
        <v>02600</v>
      </c>
      <c r="G73" s="13"/>
      <c r="H73" s="16" t="str">
        <f t="shared" si="11"/>
        <v>08368302600</v>
      </c>
      <c r="I73" s="17">
        <f t="shared" si="12"/>
        <v>0</v>
      </c>
      <c r="J73" s="17" t="str">
        <f t="shared" si="13"/>
        <v>083683026000</v>
      </c>
      <c r="K73" s="11" t="str">
        <f t="shared" si="14"/>
        <v>00083683026000</v>
      </c>
    </row>
    <row r="74" spans="2:11" hidden="1" x14ac:dyDescent="0.25">
      <c r="B74" s="13" t="s">
        <v>120</v>
      </c>
      <c r="C74" s="7" t="str">
        <f t="shared" si="10"/>
        <v>B2700</v>
      </c>
      <c r="D74" s="13" t="s">
        <v>121</v>
      </c>
      <c r="E74" s="15" t="s">
        <v>10</v>
      </c>
      <c r="F74" s="14" t="str">
        <f t="shared" si="15"/>
        <v>02700</v>
      </c>
      <c r="G74" s="13"/>
      <c r="H74" s="16" t="str">
        <f t="shared" si="11"/>
        <v>08368302700</v>
      </c>
      <c r="I74" s="17">
        <f t="shared" si="12"/>
        <v>7</v>
      </c>
      <c r="J74" s="17" t="str">
        <f t="shared" si="13"/>
        <v>083683027007</v>
      </c>
      <c r="K74" s="11" t="str">
        <f t="shared" si="14"/>
        <v>00083683027007</v>
      </c>
    </row>
    <row r="75" spans="2:11" x14ac:dyDescent="0.25">
      <c r="B75" s="13" t="s">
        <v>122</v>
      </c>
      <c r="C75" s="7" t="str">
        <f t="shared" si="10"/>
        <v>B2900</v>
      </c>
      <c r="D75" s="13" t="s">
        <v>123</v>
      </c>
      <c r="E75" s="15" t="s">
        <v>10</v>
      </c>
      <c r="F75" s="14" t="str">
        <f t="shared" si="15"/>
        <v>02900</v>
      </c>
      <c r="G75" s="13"/>
      <c r="H75" s="16" t="str">
        <f t="shared" si="11"/>
        <v>08368302900</v>
      </c>
      <c r="I75" s="17">
        <f t="shared" si="12"/>
        <v>1</v>
      </c>
      <c r="J75" s="17" t="str">
        <f t="shared" si="13"/>
        <v>083683029001</v>
      </c>
      <c r="K75" s="11" t="str">
        <f t="shared" si="14"/>
        <v>00083683029001</v>
      </c>
    </row>
    <row r="76" spans="2:11" x14ac:dyDescent="0.25">
      <c r="B76" s="13" t="s">
        <v>124</v>
      </c>
      <c r="C76" s="7" t="str">
        <f t="shared" si="10"/>
        <v>B2901</v>
      </c>
      <c r="D76" s="13" t="s">
        <v>125</v>
      </c>
      <c r="E76" s="15" t="s">
        <v>10</v>
      </c>
      <c r="F76" s="14" t="str">
        <f t="shared" si="15"/>
        <v>02901</v>
      </c>
      <c r="G76" s="13"/>
      <c r="H76" s="16" t="str">
        <f t="shared" si="11"/>
        <v>08368302901</v>
      </c>
      <c r="I76" s="17">
        <f t="shared" si="12"/>
        <v>8</v>
      </c>
      <c r="J76" s="17" t="str">
        <f t="shared" si="13"/>
        <v>083683029018</v>
      </c>
      <c r="K76" s="11" t="str">
        <f t="shared" si="14"/>
        <v>00083683029018</v>
      </c>
    </row>
    <row r="77" spans="2:11" x14ac:dyDescent="0.25">
      <c r="B77" s="13" t="s">
        <v>126</v>
      </c>
      <c r="C77" s="7" t="str">
        <f t="shared" si="10"/>
        <v>B2902</v>
      </c>
      <c r="D77" s="13" t="s">
        <v>127</v>
      </c>
      <c r="E77" s="15" t="s">
        <v>10</v>
      </c>
      <c r="F77" s="14" t="str">
        <f t="shared" si="15"/>
        <v>02902</v>
      </c>
      <c r="G77" s="13"/>
      <c r="H77" s="16" t="str">
        <f t="shared" si="11"/>
        <v>08368302902</v>
      </c>
      <c r="I77" s="17">
        <f t="shared" si="12"/>
        <v>5</v>
      </c>
      <c r="J77" s="17" t="str">
        <f t="shared" si="13"/>
        <v>083683029025</v>
      </c>
      <c r="K77" s="11" t="str">
        <f t="shared" si="14"/>
        <v>00083683029025</v>
      </c>
    </row>
    <row r="78" spans="2:11" x14ac:dyDescent="0.25">
      <c r="B78" s="13" t="s">
        <v>128</v>
      </c>
      <c r="C78" s="7" t="str">
        <f t="shared" si="10"/>
        <v>B2905</v>
      </c>
      <c r="D78" s="13" t="s">
        <v>129</v>
      </c>
      <c r="E78" s="15" t="s">
        <v>10</v>
      </c>
      <c r="F78" s="14" t="str">
        <f t="shared" si="15"/>
        <v>02905</v>
      </c>
      <c r="G78" s="13"/>
      <c r="H78" s="16" t="str">
        <f t="shared" si="11"/>
        <v>08368302905</v>
      </c>
      <c r="I78" s="17">
        <f t="shared" si="12"/>
        <v>6</v>
      </c>
      <c r="J78" s="17" t="str">
        <f t="shared" si="13"/>
        <v>083683029056</v>
      </c>
      <c r="K78" s="11" t="str">
        <f t="shared" si="14"/>
        <v>00083683029056</v>
      </c>
    </row>
    <row r="79" spans="2:11" x14ac:dyDescent="0.25">
      <c r="B79" s="13" t="s">
        <v>134</v>
      </c>
      <c r="C79" s="7" t="str">
        <f t="shared" si="10"/>
        <v>B3000</v>
      </c>
      <c r="D79" s="13" t="s">
        <v>135</v>
      </c>
      <c r="E79" s="15" t="s">
        <v>10</v>
      </c>
      <c r="F79" s="14" t="str">
        <f t="shared" si="15"/>
        <v>03000</v>
      </c>
      <c r="G79" s="13"/>
      <c r="H79" s="16" t="str">
        <f t="shared" si="11"/>
        <v>08368303000</v>
      </c>
      <c r="I79" s="17">
        <f t="shared" si="12"/>
        <v>7</v>
      </c>
      <c r="J79" s="17" t="str">
        <f t="shared" si="13"/>
        <v>083683030007</v>
      </c>
      <c r="K79" s="11" t="str">
        <f t="shared" si="14"/>
        <v>00083683030007</v>
      </c>
    </row>
    <row r="80" spans="2:11" hidden="1" x14ac:dyDescent="0.25">
      <c r="B80" s="13" t="s">
        <v>138</v>
      </c>
      <c r="C80" s="7" t="str">
        <f t="shared" si="10"/>
        <v>B3031</v>
      </c>
      <c r="D80" s="13" t="s">
        <v>139</v>
      </c>
      <c r="E80" s="15" t="s">
        <v>10</v>
      </c>
      <c r="F80" s="14" t="str">
        <f t="shared" si="15"/>
        <v>03031</v>
      </c>
      <c r="G80" s="13"/>
      <c r="H80" s="16" t="str">
        <f t="shared" si="11"/>
        <v>08368303031</v>
      </c>
      <c r="I80" s="17">
        <f t="shared" si="12"/>
        <v>1</v>
      </c>
      <c r="J80" s="17" t="str">
        <f t="shared" si="13"/>
        <v>083683030311</v>
      </c>
      <c r="K80" s="11" t="str">
        <f t="shared" si="14"/>
        <v>00083683030311</v>
      </c>
    </row>
    <row r="81" spans="2:11" hidden="1" x14ac:dyDescent="0.25">
      <c r="B81" s="13" t="s">
        <v>140</v>
      </c>
      <c r="C81" s="7" t="str">
        <f t="shared" si="10"/>
        <v>B3100</v>
      </c>
      <c r="D81" s="13" t="s">
        <v>141</v>
      </c>
      <c r="E81" s="15" t="s">
        <v>10</v>
      </c>
      <c r="F81" s="14" t="str">
        <f t="shared" si="15"/>
        <v>03100</v>
      </c>
      <c r="G81" s="13"/>
      <c r="H81" s="16" t="str">
        <f t="shared" si="11"/>
        <v>08368303100</v>
      </c>
      <c r="I81" s="17">
        <f t="shared" si="12"/>
        <v>4</v>
      </c>
      <c r="J81" s="17" t="str">
        <f t="shared" si="13"/>
        <v>083683031004</v>
      </c>
      <c r="K81" s="11" t="str">
        <f t="shared" si="14"/>
        <v>00083683031004</v>
      </c>
    </row>
    <row r="82" spans="2:11" x14ac:dyDescent="0.25">
      <c r="B82" s="13" t="s">
        <v>144</v>
      </c>
      <c r="C82" s="7" t="str">
        <f t="shared" si="10"/>
        <v>B3200</v>
      </c>
      <c r="D82" s="13" t="s">
        <v>145</v>
      </c>
      <c r="E82" s="15" t="s">
        <v>10</v>
      </c>
      <c r="F82" s="14" t="str">
        <f t="shared" si="15"/>
        <v>03200</v>
      </c>
      <c r="G82" s="13"/>
      <c r="H82" s="16" t="str">
        <f t="shared" si="11"/>
        <v>08368303200</v>
      </c>
      <c r="I82" s="17">
        <f t="shared" si="12"/>
        <v>1</v>
      </c>
      <c r="J82" s="17" t="str">
        <f t="shared" si="13"/>
        <v>083683032001</v>
      </c>
      <c r="K82" s="11" t="str">
        <f t="shared" si="14"/>
        <v>00083683032001</v>
      </c>
    </row>
    <row r="83" spans="2:11" x14ac:dyDescent="0.25">
      <c r="B83" s="13" t="s">
        <v>146</v>
      </c>
      <c r="C83" s="7" t="str">
        <f t="shared" si="10"/>
        <v>B3205</v>
      </c>
      <c r="D83" s="13" t="s">
        <v>147</v>
      </c>
      <c r="E83" s="15" t="s">
        <v>10</v>
      </c>
      <c r="F83" s="14" t="str">
        <f t="shared" si="15"/>
        <v>03205</v>
      </c>
      <c r="G83" s="13"/>
      <c r="H83" s="16" t="str">
        <f t="shared" si="11"/>
        <v>08368303205</v>
      </c>
      <c r="I83" s="17">
        <f t="shared" si="12"/>
        <v>6</v>
      </c>
      <c r="J83" s="17" t="str">
        <f t="shared" si="13"/>
        <v>083683032056</v>
      </c>
      <c r="K83" s="11" t="str">
        <f t="shared" si="14"/>
        <v>00083683032056</v>
      </c>
    </row>
    <row r="84" spans="2:11" x14ac:dyDescent="0.25">
      <c r="B84" s="13" t="s">
        <v>1471</v>
      </c>
      <c r="C84" s="7" t="str">
        <f>RIGHT(B84,LEN(B84)-4)</f>
        <v>B32505</v>
      </c>
      <c r="D84" s="13" t="s">
        <v>1472</v>
      </c>
      <c r="E84" s="15" t="s">
        <v>10</v>
      </c>
      <c r="F84" s="14" t="str">
        <f>TEXT((RIGHT(B84,LEN(B84)-5)),"00000")</f>
        <v>32505</v>
      </c>
      <c r="G84" s="13"/>
      <c r="H84" s="16" t="str">
        <f t="shared" si="11"/>
        <v>08368332505</v>
      </c>
      <c r="I84" s="17">
        <f t="shared" si="12"/>
        <v>9</v>
      </c>
      <c r="J84" s="17" t="str">
        <f t="shared" si="13"/>
        <v>083683325059</v>
      </c>
      <c r="K84" s="11" t="str">
        <f t="shared" si="14"/>
        <v>00083683325059</v>
      </c>
    </row>
    <row r="85" spans="2:11" x14ac:dyDescent="0.25">
      <c r="B85" s="13" t="s">
        <v>150</v>
      </c>
      <c r="C85" s="7" t="str">
        <f t="shared" si="10"/>
        <v>B3220</v>
      </c>
      <c r="D85" s="13" t="s">
        <v>151</v>
      </c>
      <c r="E85" s="15" t="s">
        <v>10</v>
      </c>
      <c r="F85" s="14" t="str">
        <f t="shared" si="15"/>
        <v>03220</v>
      </c>
      <c r="G85" s="13"/>
      <c r="H85" s="16" t="str">
        <f t="shared" si="11"/>
        <v>08368303220</v>
      </c>
      <c r="I85" s="17">
        <f t="shared" si="12"/>
        <v>9</v>
      </c>
      <c r="J85" s="17" t="str">
        <f t="shared" si="13"/>
        <v>083683032209</v>
      </c>
      <c r="K85" s="11" t="str">
        <f t="shared" si="14"/>
        <v>00083683032209</v>
      </c>
    </row>
    <row r="86" spans="2:11" hidden="1" x14ac:dyDescent="0.25">
      <c r="B86" s="13" t="s">
        <v>156</v>
      </c>
      <c r="C86" s="7" t="str">
        <f t="shared" si="10"/>
        <v>B3500</v>
      </c>
      <c r="D86" s="13" t="s">
        <v>157</v>
      </c>
      <c r="E86" s="15" t="s">
        <v>10</v>
      </c>
      <c r="F86" s="14" t="str">
        <f t="shared" si="15"/>
        <v>03500</v>
      </c>
      <c r="G86" s="13"/>
      <c r="H86" s="16" t="str">
        <f t="shared" si="11"/>
        <v>08368303500</v>
      </c>
      <c r="I86" s="17">
        <f t="shared" si="12"/>
        <v>2</v>
      </c>
      <c r="J86" s="17" t="str">
        <f t="shared" si="13"/>
        <v>083683035002</v>
      </c>
      <c r="K86" s="11" t="str">
        <f t="shared" si="14"/>
        <v>00083683035002</v>
      </c>
    </row>
    <row r="87" spans="2:11" x14ac:dyDescent="0.25">
      <c r="B87" s="13" t="s">
        <v>158</v>
      </c>
      <c r="C87" s="7" t="str">
        <f t="shared" si="10"/>
        <v>B3505</v>
      </c>
      <c r="D87" s="13" t="s">
        <v>159</v>
      </c>
      <c r="E87" s="15" t="s">
        <v>10</v>
      </c>
      <c r="F87" s="14" t="str">
        <f t="shared" si="15"/>
        <v>03505</v>
      </c>
      <c r="G87" s="13"/>
      <c r="H87" s="16" t="str">
        <f t="shared" si="11"/>
        <v>08368303505</v>
      </c>
      <c r="I87" s="17">
        <f t="shared" si="12"/>
        <v>7</v>
      </c>
      <c r="J87" s="17" t="str">
        <f t="shared" si="13"/>
        <v>083683035057</v>
      </c>
      <c r="K87" s="11" t="str">
        <f t="shared" si="14"/>
        <v>00083683035057</v>
      </c>
    </row>
    <row r="88" spans="2:11" x14ac:dyDescent="0.25">
      <c r="B88" s="13" t="s">
        <v>162</v>
      </c>
      <c r="C88" s="7" t="str">
        <f t="shared" si="10"/>
        <v>B3600</v>
      </c>
      <c r="D88" s="13" t="s">
        <v>163</v>
      </c>
      <c r="E88" s="15" t="s">
        <v>10</v>
      </c>
      <c r="F88" s="14" t="str">
        <f t="shared" si="15"/>
        <v>03600</v>
      </c>
      <c r="G88" s="13"/>
      <c r="H88" s="16" t="str">
        <f t="shared" si="11"/>
        <v>08368303600</v>
      </c>
      <c r="I88" s="17">
        <f t="shared" si="12"/>
        <v>9</v>
      </c>
      <c r="J88" s="17" t="str">
        <f t="shared" si="13"/>
        <v>083683036009</v>
      </c>
      <c r="K88" s="11" t="str">
        <f t="shared" si="14"/>
        <v>00083683036009</v>
      </c>
    </row>
    <row r="89" spans="2:11" x14ac:dyDescent="0.25">
      <c r="B89" s="13" t="s">
        <v>164</v>
      </c>
      <c r="C89" s="7" t="str">
        <f t="shared" si="10"/>
        <v>B3900</v>
      </c>
      <c r="D89" s="13" t="s">
        <v>165</v>
      </c>
      <c r="E89" s="15" t="s">
        <v>10</v>
      </c>
      <c r="F89" s="14" t="str">
        <f t="shared" si="15"/>
        <v>03900</v>
      </c>
      <c r="G89" s="13"/>
      <c r="H89" s="16" t="str">
        <f t="shared" si="11"/>
        <v>08368303900</v>
      </c>
      <c r="I89" s="17">
        <f t="shared" si="12"/>
        <v>0</v>
      </c>
      <c r="J89" s="17" t="str">
        <f t="shared" si="13"/>
        <v>083683039000</v>
      </c>
      <c r="K89" s="11" t="str">
        <f t="shared" si="14"/>
        <v>00083683039000</v>
      </c>
    </row>
    <row r="90" spans="2:11" hidden="1" x14ac:dyDescent="0.25">
      <c r="B90" s="13" t="s">
        <v>172</v>
      </c>
      <c r="C90" s="7" t="str">
        <f t="shared" si="10"/>
        <v>B4000</v>
      </c>
      <c r="D90" s="13" t="s">
        <v>173</v>
      </c>
      <c r="E90" s="15" t="s">
        <v>10</v>
      </c>
      <c r="F90" s="14" t="str">
        <f t="shared" si="15"/>
        <v>04000</v>
      </c>
      <c r="G90" s="13"/>
      <c r="H90" s="16" t="str">
        <f t="shared" si="11"/>
        <v>08368304000</v>
      </c>
      <c r="I90" s="17">
        <f t="shared" si="12"/>
        <v>6</v>
      </c>
      <c r="J90" s="17" t="str">
        <f t="shared" si="13"/>
        <v>083683040006</v>
      </c>
      <c r="K90" s="11" t="str">
        <f t="shared" si="14"/>
        <v>00083683040006</v>
      </c>
    </row>
    <row r="91" spans="2:11" hidden="1" x14ac:dyDescent="0.25">
      <c r="B91" s="13" t="s">
        <v>175</v>
      </c>
      <c r="C91" s="7" t="str">
        <f t="shared" si="10"/>
        <v>B4001</v>
      </c>
      <c r="D91" s="13" t="s">
        <v>176</v>
      </c>
      <c r="E91" s="15" t="s">
        <v>10</v>
      </c>
      <c r="F91" s="14" t="str">
        <f t="shared" si="15"/>
        <v>04001</v>
      </c>
      <c r="G91" s="13"/>
      <c r="H91" s="16" t="str">
        <f t="shared" si="11"/>
        <v>08368304001</v>
      </c>
      <c r="I91" s="17">
        <f t="shared" si="12"/>
        <v>3</v>
      </c>
      <c r="J91" s="17" t="str">
        <f t="shared" si="13"/>
        <v>083683040013</v>
      </c>
      <c r="K91" s="11" t="str">
        <f t="shared" si="14"/>
        <v>00083683040013</v>
      </c>
    </row>
    <row r="92" spans="2:11" hidden="1" x14ac:dyDescent="0.25">
      <c r="B92" s="13" t="s">
        <v>175</v>
      </c>
      <c r="C92" s="7" t="str">
        <f t="shared" si="10"/>
        <v>B4001</v>
      </c>
      <c r="D92" s="13" t="s">
        <v>176</v>
      </c>
      <c r="E92" s="15" t="s">
        <v>10</v>
      </c>
      <c r="F92" s="14" t="str">
        <f t="shared" si="15"/>
        <v>04001</v>
      </c>
      <c r="G92" s="13"/>
      <c r="H92" s="16" t="str">
        <f t="shared" si="11"/>
        <v>08368304001</v>
      </c>
      <c r="I92" s="17">
        <f t="shared" si="12"/>
        <v>3</v>
      </c>
      <c r="J92" s="17" t="str">
        <f t="shared" si="13"/>
        <v>083683040013</v>
      </c>
      <c r="K92" s="11" t="str">
        <f t="shared" si="14"/>
        <v>00083683040013</v>
      </c>
    </row>
    <row r="93" spans="2:11" hidden="1" x14ac:dyDescent="0.25">
      <c r="B93" s="13" t="s">
        <v>178</v>
      </c>
      <c r="C93" s="7" t="str">
        <f t="shared" si="10"/>
        <v>B4004CH</v>
      </c>
      <c r="D93" s="13" t="s">
        <v>179</v>
      </c>
      <c r="E93" s="15" t="s">
        <v>10</v>
      </c>
      <c r="F93" s="14" t="str">
        <f>TEXT(4004,"00000")</f>
        <v>04004</v>
      </c>
      <c r="G93" s="13"/>
      <c r="H93" s="16" t="str">
        <f t="shared" si="11"/>
        <v>08368304004</v>
      </c>
      <c r="I93" s="17">
        <f t="shared" si="12"/>
        <v>4</v>
      </c>
      <c r="J93" s="17" t="str">
        <f t="shared" si="13"/>
        <v>083683040044</v>
      </c>
      <c r="K93" s="11" t="str">
        <f t="shared" si="14"/>
        <v>00083683040044</v>
      </c>
    </row>
    <row r="94" spans="2:11" x14ac:dyDescent="0.25">
      <c r="B94" s="109" t="s">
        <v>174</v>
      </c>
      <c r="C94" s="110" t="str">
        <f t="shared" si="10"/>
        <v>B4000CH</v>
      </c>
      <c r="D94" s="109" t="s">
        <v>1327</v>
      </c>
      <c r="E94" s="111" t="s">
        <v>10</v>
      </c>
      <c r="F94" s="112" t="str">
        <f>TEXT(4090,"00000")</f>
        <v>04090</v>
      </c>
      <c r="G94" s="109"/>
      <c r="H94" s="113" t="str">
        <f t="shared" si="11"/>
        <v>08368304090</v>
      </c>
      <c r="I94" s="114">
        <f t="shared" si="12"/>
        <v>7</v>
      </c>
      <c r="J94" s="114" t="str">
        <f t="shared" si="13"/>
        <v>083683040907</v>
      </c>
      <c r="K94" s="115" t="str">
        <f t="shared" si="14"/>
        <v>00083683040907</v>
      </c>
    </row>
    <row r="95" spans="2:11" x14ac:dyDescent="0.25">
      <c r="B95" s="109" t="s">
        <v>177</v>
      </c>
      <c r="C95" s="110" t="str">
        <f t="shared" si="10"/>
        <v>B4001CH</v>
      </c>
      <c r="D95" s="109" t="s">
        <v>1329</v>
      </c>
      <c r="E95" s="111" t="s">
        <v>10</v>
      </c>
      <c r="F95" s="112" t="str">
        <f>TEXT(4091,"00000")</f>
        <v>04091</v>
      </c>
      <c r="G95" s="109"/>
      <c r="H95" s="113" t="str">
        <f t="shared" si="11"/>
        <v>08368304091</v>
      </c>
      <c r="I95" s="114">
        <f t="shared" si="12"/>
        <v>4</v>
      </c>
      <c r="J95" s="114" t="str">
        <f t="shared" si="13"/>
        <v>083683040914</v>
      </c>
      <c r="K95" s="115" t="str">
        <f t="shared" si="14"/>
        <v>00083683040914</v>
      </c>
    </row>
    <row r="96" spans="2:11" x14ac:dyDescent="0.25">
      <c r="B96" s="109" t="s">
        <v>1330</v>
      </c>
      <c r="C96" s="110" t="str">
        <f t="shared" si="10"/>
        <v>B4032CH</v>
      </c>
      <c r="D96" s="109" t="s">
        <v>1328</v>
      </c>
      <c r="E96" s="111" t="s">
        <v>10</v>
      </c>
      <c r="F96" s="112" t="str">
        <f>TEXT(4092,"00000")</f>
        <v>04092</v>
      </c>
      <c r="G96" s="109"/>
      <c r="H96" s="113" t="str">
        <f t="shared" si="11"/>
        <v>08368304092</v>
      </c>
      <c r="I96" s="114">
        <f t="shared" si="12"/>
        <v>1</v>
      </c>
      <c r="J96" s="114" t="str">
        <f t="shared" si="13"/>
        <v>083683040921</v>
      </c>
      <c r="K96" s="115" t="str">
        <f t="shared" si="14"/>
        <v>00083683040921</v>
      </c>
    </row>
    <row r="97" spans="2:11" x14ac:dyDescent="0.25">
      <c r="B97" s="109" t="s">
        <v>1331</v>
      </c>
      <c r="C97" s="110" t="str">
        <f t="shared" si="10"/>
        <v>B4005CH</v>
      </c>
      <c r="D97" s="109" t="s">
        <v>1332</v>
      </c>
      <c r="E97" s="111" t="s">
        <v>10</v>
      </c>
      <c r="F97" s="112" t="str">
        <f>TEXT(4095,"00000")</f>
        <v>04095</v>
      </c>
      <c r="G97" s="109"/>
      <c r="H97" s="113" t="str">
        <f t="shared" si="11"/>
        <v>08368304095</v>
      </c>
      <c r="I97" s="114">
        <f t="shared" si="12"/>
        <v>2</v>
      </c>
      <c r="J97" s="114" t="str">
        <f t="shared" si="13"/>
        <v>083683040952</v>
      </c>
      <c r="K97" s="115" t="str">
        <f t="shared" si="14"/>
        <v>00083683040952</v>
      </c>
    </row>
    <row r="98" spans="2:11" x14ac:dyDescent="0.25">
      <c r="B98" s="109" t="s">
        <v>1333</v>
      </c>
      <c r="C98" s="110" t="str">
        <f t="shared" si="10"/>
        <v>B4055CH</v>
      </c>
      <c r="D98" s="109" t="s">
        <v>1334</v>
      </c>
      <c r="E98" s="111" t="s">
        <v>10</v>
      </c>
      <c r="F98" s="112" t="str">
        <f>TEXT(4096,"00000")</f>
        <v>04096</v>
      </c>
      <c r="G98" s="109"/>
      <c r="H98" s="113" t="str">
        <f t="shared" si="11"/>
        <v>08368304096</v>
      </c>
      <c r="I98" s="114">
        <f t="shared" si="12"/>
        <v>9</v>
      </c>
      <c r="J98" s="114" t="str">
        <f t="shared" si="13"/>
        <v>083683040969</v>
      </c>
      <c r="K98" s="115" t="str">
        <f t="shared" si="14"/>
        <v>00083683040969</v>
      </c>
    </row>
    <row r="99" spans="2:11" hidden="1" x14ac:dyDescent="0.25">
      <c r="B99" s="13" t="s">
        <v>182</v>
      </c>
      <c r="C99" s="7" t="str">
        <f t="shared" si="10"/>
        <v>B4100</v>
      </c>
      <c r="D99" s="13" t="s">
        <v>183</v>
      </c>
      <c r="E99" s="15" t="s">
        <v>10</v>
      </c>
      <c r="F99" s="14" t="str">
        <f t="shared" ref="F99:F107" si="16">TEXT((RIGHT(B99,LEN(B99)-5)),"00000")</f>
        <v>04100</v>
      </c>
      <c r="G99" s="13"/>
      <c r="H99" s="16" t="str">
        <f t="shared" si="11"/>
        <v>08368304100</v>
      </c>
      <c r="I99" s="17">
        <f t="shared" si="12"/>
        <v>3</v>
      </c>
      <c r="J99" s="17" t="str">
        <f t="shared" si="13"/>
        <v>083683041003</v>
      </c>
      <c r="K99" s="11" t="str">
        <f t="shared" si="14"/>
        <v>00083683041003</v>
      </c>
    </row>
    <row r="100" spans="2:11" x14ac:dyDescent="0.25">
      <c r="B100" s="13" t="s">
        <v>184</v>
      </c>
      <c r="C100" s="7" t="str">
        <f t="shared" ref="C100:C131" si="17">RIGHT(B100,LEN(B100)-4)</f>
        <v>B4300</v>
      </c>
      <c r="D100" s="13" t="s">
        <v>185</v>
      </c>
      <c r="E100" s="15" t="s">
        <v>10</v>
      </c>
      <c r="F100" s="14" t="str">
        <f t="shared" si="16"/>
        <v>04300</v>
      </c>
      <c r="G100" s="13"/>
      <c r="H100" s="16" t="str">
        <f t="shared" si="11"/>
        <v>08368304300</v>
      </c>
      <c r="I100" s="17">
        <f t="shared" si="12"/>
        <v>7</v>
      </c>
      <c r="J100" s="17" t="str">
        <f t="shared" si="13"/>
        <v>083683043007</v>
      </c>
      <c r="K100" s="11" t="str">
        <f t="shared" si="14"/>
        <v>00083683043007</v>
      </c>
    </row>
    <row r="101" spans="2:11" hidden="1" x14ac:dyDescent="0.25">
      <c r="B101" s="13" t="s">
        <v>206</v>
      </c>
      <c r="C101" s="7" t="str">
        <f t="shared" si="17"/>
        <v>B5055</v>
      </c>
      <c r="D101" s="13" t="s">
        <v>207</v>
      </c>
      <c r="E101" s="15" t="s">
        <v>10</v>
      </c>
      <c r="F101" s="14" t="str">
        <f t="shared" si="16"/>
        <v>05055</v>
      </c>
      <c r="G101" s="13"/>
      <c r="H101" s="16" t="str">
        <f t="shared" si="11"/>
        <v>08368305055</v>
      </c>
      <c r="I101" s="17">
        <f t="shared" si="12"/>
        <v>5</v>
      </c>
      <c r="J101" s="17" t="str">
        <f t="shared" si="13"/>
        <v>083683050555</v>
      </c>
      <c r="K101" s="11" t="str">
        <f t="shared" si="14"/>
        <v>00083683050555</v>
      </c>
    </row>
    <row r="102" spans="2:11" x14ac:dyDescent="0.25">
      <c r="B102" s="13" t="s">
        <v>208</v>
      </c>
      <c r="C102" s="7" t="str">
        <f t="shared" si="17"/>
        <v>B5340</v>
      </c>
      <c r="D102" s="13" t="s">
        <v>209</v>
      </c>
      <c r="E102" s="15" t="s">
        <v>10</v>
      </c>
      <c r="F102" s="14" t="str">
        <f t="shared" si="16"/>
        <v>05340</v>
      </c>
      <c r="G102" s="13"/>
      <c r="H102" s="16" t="str">
        <f t="shared" si="11"/>
        <v>08368305340</v>
      </c>
      <c r="I102" s="17">
        <f t="shared" si="12"/>
        <v>2</v>
      </c>
      <c r="J102" s="17" t="str">
        <f t="shared" si="13"/>
        <v>083683053402</v>
      </c>
      <c r="K102" s="11" t="str">
        <f t="shared" si="14"/>
        <v>00083683053402</v>
      </c>
    </row>
    <row r="103" spans="2:11" x14ac:dyDescent="0.25">
      <c r="B103" s="13" t="s">
        <v>214</v>
      </c>
      <c r="C103" s="7" t="str">
        <f t="shared" si="17"/>
        <v>B5540</v>
      </c>
      <c r="D103" s="13" t="s">
        <v>215</v>
      </c>
      <c r="E103" s="15" t="s">
        <v>10</v>
      </c>
      <c r="F103" s="14" t="str">
        <f t="shared" si="16"/>
        <v>05540</v>
      </c>
      <c r="G103" s="13"/>
      <c r="H103" s="16" t="str">
        <f t="shared" si="11"/>
        <v>08368305540</v>
      </c>
      <c r="I103" s="17">
        <f t="shared" si="12"/>
        <v>6</v>
      </c>
      <c r="J103" s="17" t="str">
        <f t="shared" si="13"/>
        <v>083683055406</v>
      </c>
      <c r="K103" s="11" t="str">
        <f t="shared" si="14"/>
        <v>00083683055406</v>
      </c>
    </row>
    <row r="104" spans="2:11" x14ac:dyDescent="0.25">
      <c r="B104" s="13" t="s">
        <v>1431</v>
      </c>
      <c r="C104" s="7" t="str">
        <f t="shared" si="17"/>
        <v>B5900</v>
      </c>
      <c r="D104" s="13" t="s">
        <v>1433</v>
      </c>
      <c r="E104" s="15" t="s">
        <v>10</v>
      </c>
      <c r="F104" s="14" t="str">
        <f t="shared" si="16"/>
        <v>05900</v>
      </c>
      <c r="G104" s="13"/>
      <c r="H104" s="16" t="str">
        <f t="shared" si="11"/>
        <v>08368305900</v>
      </c>
      <c r="I104" s="17">
        <f t="shared" si="12"/>
        <v>8</v>
      </c>
      <c r="J104" s="17" t="str">
        <f t="shared" si="13"/>
        <v>083683059008</v>
      </c>
      <c r="K104" s="11" t="str">
        <f t="shared" si="14"/>
        <v>00083683059008</v>
      </c>
    </row>
    <row r="105" spans="2:11" x14ac:dyDescent="0.25">
      <c r="B105" s="13" t="s">
        <v>1432</v>
      </c>
      <c r="C105" s="7" t="str">
        <f t="shared" si="17"/>
        <v>B5901</v>
      </c>
      <c r="D105" s="13" t="s">
        <v>1434</v>
      </c>
      <c r="E105" s="15" t="s">
        <v>10</v>
      </c>
      <c r="F105" s="14" t="str">
        <f t="shared" si="16"/>
        <v>05901</v>
      </c>
      <c r="G105" s="13"/>
      <c r="H105" s="16" t="str">
        <f t="shared" si="11"/>
        <v>08368305901</v>
      </c>
      <c r="I105" s="17">
        <f t="shared" si="12"/>
        <v>5</v>
      </c>
      <c r="J105" s="17" t="str">
        <f t="shared" si="13"/>
        <v>083683059015</v>
      </c>
      <c r="K105" s="11" t="str">
        <f t="shared" si="14"/>
        <v>00083683059015</v>
      </c>
    </row>
    <row r="106" spans="2:11" x14ac:dyDescent="0.25">
      <c r="B106" s="13" t="s">
        <v>216</v>
      </c>
      <c r="C106" s="7" t="str">
        <f t="shared" si="17"/>
        <v>B5902</v>
      </c>
      <c r="D106" s="13" t="s">
        <v>217</v>
      </c>
      <c r="E106" s="15" t="s">
        <v>10</v>
      </c>
      <c r="F106" s="14" t="str">
        <f t="shared" si="16"/>
        <v>05902</v>
      </c>
      <c r="G106" s="13"/>
      <c r="H106" s="16" t="str">
        <f t="shared" si="11"/>
        <v>08368305902</v>
      </c>
      <c r="I106" s="17">
        <f t="shared" si="12"/>
        <v>2</v>
      </c>
      <c r="J106" s="17" t="str">
        <f t="shared" si="13"/>
        <v>083683059022</v>
      </c>
      <c r="K106" s="11" t="str">
        <f t="shared" si="14"/>
        <v>00083683059022</v>
      </c>
    </row>
    <row r="107" spans="2:11" x14ac:dyDescent="0.25">
      <c r="B107" s="13" t="s">
        <v>1455</v>
      </c>
      <c r="C107" s="7" t="str">
        <f t="shared" si="17"/>
        <v>B5905</v>
      </c>
      <c r="D107" s="13" t="s">
        <v>1456</v>
      </c>
      <c r="E107" s="15" t="s">
        <v>10</v>
      </c>
      <c r="F107" s="14" t="str">
        <f t="shared" si="16"/>
        <v>05905</v>
      </c>
      <c r="G107" s="13"/>
      <c r="H107" s="16" t="str">
        <f t="shared" si="11"/>
        <v>08368305905</v>
      </c>
      <c r="I107" s="17">
        <f t="shared" si="12"/>
        <v>3</v>
      </c>
      <c r="J107" s="17" t="str">
        <f t="shared" si="13"/>
        <v>083683059053</v>
      </c>
      <c r="K107" s="11" t="str">
        <f t="shared" si="14"/>
        <v>00083683059053</v>
      </c>
    </row>
    <row r="108" spans="2:11" x14ac:dyDescent="0.25">
      <c r="B108" s="13" t="s">
        <v>1457</v>
      </c>
      <c r="C108" s="7" t="str">
        <f t="shared" si="17"/>
        <v>B59055</v>
      </c>
      <c r="D108" s="13" t="s">
        <v>1458</v>
      </c>
      <c r="E108" s="15" t="s">
        <v>10</v>
      </c>
      <c r="F108" s="14" t="str">
        <f>TEXT(5906,"00000")</f>
        <v>05906</v>
      </c>
      <c r="G108" s="13"/>
      <c r="H108" s="16" t="str">
        <f t="shared" si="11"/>
        <v>08368305906</v>
      </c>
      <c r="I108" s="17">
        <f t="shared" si="12"/>
        <v>0</v>
      </c>
      <c r="J108" s="17" t="str">
        <f t="shared" si="13"/>
        <v>083683059060</v>
      </c>
      <c r="K108" s="11" t="str">
        <f t="shared" si="14"/>
        <v>00083683059060</v>
      </c>
    </row>
    <row r="109" spans="2:11" x14ac:dyDescent="0.25">
      <c r="B109" s="62" t="s">
        <v>1297</v>
      </c>
      <c r="C109" s="63" t="str">
        <f t="shared" si="17"/>
        <v>BDCLEAN1</v>
      </c>
      <c r="D109" s="62" t="s">
        <v>1300</v>
      </c>
      <c r="E109" s="64" t="s">
        <v>10</v>
      </c>
      <c r="F109" s="65" t="str">
        <f>("06001")</f>
        <v>06001</v>
      </c>
      <c r="G109" s="62"/>
      <c r="H109" s="66" t="str">
        <f t="shared" si="11"/>
        <v>08368306001</v>
      </c>
      <c r="I109" s="67">
        <f t="shared" si="12"/>
        <v>1</v>
      </c>
      <c r="J109" s="67" t="str">
        <f t="shared" si="13"/>
        <v>083683060011</v>
      </c>
      <c r="K109" s="67" t="str">
        <f t="shared" si="14"/>
        <v>00083683060011</v>
      </c>
    </row>
    <row r="110" spans="2:11" x14ac:dyDescent="0.25">
      <c r="B110" s="62" t="s">
        <v>1298</v>
      </c>
      <c r="C110" s="63" t="str">
        <f t="shared" si="17"/>
        <v>BDCLEAN5</v>
      </c>
      <c r="D110" s="62" t="s">
        <v>1301</v>
      </c>
      <c r="E110" s="64" t="s">
        <v>10</v>
      </c>
      <c r="F110" s="65" t="str">
        <f>("06005")</f>
        <v>06005</v>
      </c>
      <c r="G110" s="62"/>
      <c r="H110" s="66" t="str">
        <f t="shared" si="11"/>
        <v>08368306005</v>
      </c>
      <c r="I110" s="67">
        <f t="shared" si="12"/>
        <v>9</v>
      </c>
      <c r="J110" s="67" t="str">
        <f t="shared" si="13"/>
        <v>083683060059</v>
      </c>
      <c r="K110" s="67" t="str">
        <f t="shared" si="14"/>
        <v>00083683060059</v>
      </c>
    </row>
    <row r="111" spans="2:11" x14ac:dyDescent="0.25">
      <c r="B111" s="62" t="s">
        <v>1296</v>
      </c>
      <c r="C111" s="63" t="str">
        <f t="shared" si="17"/>
        <v>BDCLEAN32</v>
      </c>
      <c r="D111" s="62" t="s">
        <v>1295</v>
      </c>
      <c r="E111" s="64" t="s">
        <v>10</v>
      </c>
      <c r="F111" s="65" t="str">
        <f>("06032")</f>
        <v>06032</v>
      </c>
      <c r="G111" s="62"/>
      <c r="H111" s="66" t="str">
        <f t="shared" si="11"/>
        <v>08368306032</v>
      </c>
      <c r="I111" s="67">
        <f t="shared" si="12"/>
        <v>5</v>
      </c>
      <c r="J111" s="67" t="str">
        <f t="shared" si="13"/>
        <v>083683060325</v>
      </c>
      <c r="K111" s="67" t="str">
        <f t="shared" si="14"/>
        <v>00083683060325</v>
      </c>
    </row>
    <row r="112" spans="2:11" x14ac:dyDescent="0.25">
      <c r="B112" s="62" t="s">
        <v>1299</v>
      </c>
      <c r="C112" s="63" t="str">
        <f t="shared" si="17"/>
        <v>BDCLEAN55</v>
      </c>
      <c r="D112" s="62" t="s">
        <v>1302</v>
      </c>
      <c r="E112" s="64" t="s">
        <v>10</v>
      </c>
      <c r="F112" s="65" t="str">
        <f>("06055")</f>
        <v>06055</v>
      </c>
      <c r="G112" s="62"/>
      <c r="H112" s="66" t="str">
        <f t="shared" si="11"/>
        <v>08368306055</v>
      </c>
      <c r="I112" s="67">
        <f t="shared" si="12"/>
        <v>4</v>
      </c>
      <c r="J112" s="67" t="str">
        <f t="shared" si="13"/>
        <v>083683060554</v>
      </c>
      <c r="K112" s="67" t="str">
        <f t="shared" si="14"/>
        <v>00083683060554</v>
      </c>
    </row>
    <row r="113" spans="2:11" x14ac:dyDescent="0.25">
      <c r="B113" s="55" t="s">
        <v>1305</v>
      </c>
      <c r="C113" s="56" t="str">
        <f t="shared" si="17"/>
        <v>BGRIME1</v>
      </c>
      <c r="D113" s="55" t="s">
        <v>1308</v>
      </c>
      <c r="E113" s="57" t="s">
        <v>10</v>
      </c>
      <c r="F113" s="58" t="str">
        <f>("06101")</f>
        <v>06101</v>
      </c>
      <c r="G113" s="55"/>
      <c r="H113" s="59" t="str">
        <f t="shared" si="11"/>
        <v>08368306101</v>
      </c>
      <c r="I113" s="60">
        <f t="shared" si="12"/>
        <v>8</v>
      </c>
      <c r="J113" s="60" t="str">
        <f t="shared" si="13"/>
        <v>083683061018</v>
      </c>
      <c r="K113" s="60" t="str">
        <f t="shared" si="14"/>
        <v>00083683061018</v>
      </c>
    </row>
    <row r="114" spans="2:11" x14ac:dyDescent="0.25">
      <c r="B114" s="55" t="s">
        <v>1306</v>
      </c>
      <c r="C114" s="56" t="str">
        <f t="shared" si="17"/>
        <v>BGRIME5</v>
      </c>
      <c r="D114" s="55" t="s">
        <v>1309</v>
      </c>
      <c r="E114" s="57" t="s">
        <v>10</v>
      </c>
      <c r="F114" s="58" t="str">
        <f>("06105")</f>
        <v>06105</v>
      </c>
      <c r="G114" s="55"/>
      <c r="H114" s="59" t="str">
        <f t="shared" si="11"/>
        <v>08368306105</v>
      </c>
      <c r="I114" s="60">
        <f t="shared" si="12"/>
        <v>6</v>
      </c>
      <c r="J114" s="60" t="str">
        <f t="shared" si="13"/>
        <v>083683061056</v>
      </c>
      <c r="K114" s="60" t="str">
        <f t="shared" si="14"/>
        <v>00083683061056</v>
      </c>
    </row>
    <row r="115" spans="2:11" x14ac:dyDescent="0.25">
      <c r="B115" s="55" t="s">
        <v>1303</v>
      </c>
      <c r="C115" s="56" t="str">
        <f t="shared" si="17"/>
        <v>BGRIME32</v>
      </c>
      <c r="D115" s="55" t="s">
        <v>1304</v>
      </c>
      <c r="E115" s="57" t="s">
        <v>10</v>
      </c>
      <c r="F115" s="58" t="str">
        <f>("06132")</f>
        <v>06132</v>
      </c>
      <c r="G115" s="55"/>
      <c r="H115" s="59" t="str">
        <f t="shared" si="11"/>
        <v>08368306132</v>
      </c>
      <c r="I115" s="60">
        <f t="shared" si="12"/>
        <v>2</v>
      </c>
      <c r="J115" s="60" t="str">
        <f t="shared" si="13"/>
        <v>083683061322</v>
      </c>
      <c r="K115" s="60" t="str">
        <f t="shared" si="14"/>
        <v>00083683061322</v>
      </c>
    </row>
    <row r="116" spans="2:11" x14ac:dyDescent="0.25">
      <c r="B116" s="55" t="s">
        <v>1307</v>
      </c>
      <c r="C116" s="56" t="str">
        <f t="shared" si="17"/>
        <v>BGRIME55</v>
      </c>
      <c r="D116" s="55" t="s">
        <v>1310</v>
      </c>
      <c r="E116" s="57" t="s">
        <v>10</v>
      </c>
      <c r="F116" s="58" t="str">
        <f>("06155")</f>
        <v>06155</v>
      </c>
      <c r="G116" s="55"/>
      <c r="H116" s="59" t="str">
        <f t="shared" si="11"/>
        <v>08368306155</v>
      </c>
      <c r="I116" s="60">
        <f t="shared" si="12"/>
        <v>1</v>
      </c>
      <c r="J116" s="60" t="str">
        <f t="shared" si="13"/>
        <v>083683061551</v>
      </c>
      <c r="K116" s="60" t="str">
        <f t="shared" si="14"/>
        <v>00083683061551</v>
      </c>
    </row>
    <row r="117" spans="2:11" x14ac:dyDescent="0.25">
      <c r="B117" s="47" t="s">
        <v>1312</v>
      </c>
      <c r="C117" s="48" t="str">
        <f t="shared" si="17"/>
        <v>BCVIEW1</v>
      </c>
      <c r="D117" s="47" t="s">
        <v>1316</v>
      </c>
      <c r="E117" s="49" t="s">
        <v>10</v>
      </c>
      <c r="F117" s="50" t="str">
        <f>("06201")</f>
        <v>06201</v>
      </c>
      <c r="G117" s="47"/>
      <c r="H117" s="51" t="str">
        <f t="shared" si="11"/>
        <v>08368306201</v>
      </c>
      <c r="I117" s="52">
        <f t="shared" si="12"/>
        <v>5</v>
      </c>
      <c r="J117" s="52" t="str">
        <f t="shared" si="13"/>
        <v>083683062015</v>
      </c>
      <c r="K117" s="52" t="str">
        <f t="shared" si="14"/>
        <v>00083683062015</v>
      </c>
    </row>
    <row r="118" spans="2:11" x14ac:dyDescent="0.25">
      <c r="B118" s="47" t="s">
        <v>1313</v>
      </c>
      <c r="C118" s="48" t="str">
        <f t="shared" si="17"/>
        <v>BCVIEW5</v>
      </c>
      <c r="D118" s="47" t="s">
        <v>1317</v>
      </c>
      <c r="E118" s="49" t="s">
        <v>10</v>
      </c>
      <c r="F118" s="50" t="str">
        <f>("06205")</f>
        <v>06205</v>
      </c>
      <c r="G118" s="47"/>
      <c r="H118" s="51" t="str">
        <f t="shared" si="11"/>
        <v>08368306205</v>
      </c>
      <c r="I118" s="52">
        <f t="shared" si="12"/>
        <v>3</v>
      </c>
      <c r="J118" s="52" t="str">
        <f t="shared" si="13"/>
        <v>083683062053</v>
      </c>
      <c r="K118" s="52" t="str">
        <f t="shared" si="14"/>
        <v>00083683062053</v>
      </c>
    </row>
    <row r="119" spans="2:11" x14ac:dyDescent="0.25">
      <c r="B119" s="47" t="s">
        <v>1311</v>
      </c>
      <c r="C119" s="48" t="str">
        <f t="shared" si="17"/>
        <v>BCVIEW32</v>
      </c>
      <c r="D119" s="47" t="s">
        <v>1315</v>
      </c>
      <c r="E119" s="49" t="s">
        <v>10</v>
      </c>
      <c r="F119" s="50" t="str">
        <f>("06232")</f>
        <v>06232</v>
      </c>
      <c r="G119" s="47"/>
      <c r="H119" s="51" t="str">
        <f t="shared" si="11"/>
        <v>08368306232</v>
      </c>
      <c r="I119" s="52">
        <f t="shared" si="12"/>
        <v>9</v>
      </c>
      <c r="J119" s="52" t="str">
        <f t="shared" si="13"/>
        <v>083683062329</v>
      </c>
      <c r="K119" s="52" t="str">
        <f t="shared" si="14"/>
        <v>00083683062329</v>
      </c>
    </row>
    <row r="120" spans="2:11" x14ac:dyDescent="0.25">
      <c r="B120" s="47" t="s">
        <v>1314</v>
      </c>
      <c r="C120" s="48" t="str">
        <f t="shared" si="17"/>
        <v>BCVIEW55</v>
      </c>
      <c r="D120" s="47" t="s">
        <v>1318</v>
      </c>
      <c r="E120" s="49" t="s">
        <v>10</v>
      </c>
      <c r="F120" s="50" t="str">
        <f>("06255")</f>
        <v>06255</v>
      </c>
      <c r="G120" s="47"/>
      <c r="H120" s="51" t="str">
        <f t="shared" si="11"/>
        <v>08368306255</v>
      </c>
      <c r="I120" s="52">
        <f t="shared" si="12"/>
        <v>8</v>
      </c>
      <c r="J120" s="52" t="str">
        <f t="shared" si="13"/>
        <v>083683062558</v>
      </c>
      <c r="K120" s="52" t="str">
        <f t="shared" si="14"/>
        <v>00083683062558</v>
      </c>
    </row>
    <row r="121" spans="2:11" x14ac:dyDescent="0.25">
      <c r="B121" s="69" t="s">
        <v>1320</v>
      </c>
      <c r="C121" s="70" t="str">
        <f t="shared" si="17"/>
        <v>BCONVOY1</v>
      </c>
      <c r="D121" s="69" t="s">
        <v>1324</v>
      </c>
      <c r="E121" s="71" t="s">
        <v>10</v>
      </c>
      <c r="F121" s="72" t="str">
        <f>("06301")</f>
        <v>06301</v>
      </c>
      <c r="G121" s="69"/>
      <c r="H121" s="73" t="str">
        <f t="shared" si="11"/>
        <v>08368306301</v>
      </c>
      <c r="I121" s="74">
        <f t="shared" si="12"/>
        <v>2</v>
      </c>
      <c r="J121" s="74" t="str">
        <f t="shared" si="13"/>
        <v>083683063012</v>
      </c>
      <c r="K121" s="74" t="str">
        <f t="shared" si="14"/>
        <v>00083683063012</v>
      </c>
    </row>
    <row r="122" spans="2:11" x14ac:dyDescent="0.25">
      <c r="B122" s="69" t="s">
        <v>1321</v>
      </c>
      <c r="C122" s="70" t="str">
        <f t="shared" si="17"/>
        <v>BCONVOY5</v>
      </c>
      <c r="D122" s="69" t="s">
        <v>1325</v>
      </c>
      <c r="E122" s="71" t="s">
        <v>10</v>
      </c>
      <c r="F122" s="72" t="str">
        <f>("06305")</f>
        <v>06305</v>
      </c>
      <c r="G122" s="69"/>
      <c r="H122" s="73" t="str">
        <f t="shared" si="11"/>
        <v>08368306305</v>
      </c>
      <c r="I122" s="74">
        <f t="shared" si="12"/>
        <v>0</v>
      </c>
      <c r="J122" s="74" t="str">
        <f t="shared" si="13"/>
        <v>083683063050</v>
      </c>
      <c r="K122" s="74" t="str">
        <f t="shared" si="14"/>
        <v>00083683063050</v>
      </c>
    </row>
    <row r="123" spans="2:11" x14ac:dyDescent="0.25">
      <c r="B123" s="69" t="s">
        <v>1319</v>
      </c>
      <c r="C123" s="70" t="str">
        <f t="shared" si="17"/>
        <v>BCONVOY32</v>
      </c>
      <c r="D123" s="69" t="s">
        <v>1323</v>
      </c>
      <c r="E123" s="71" t="s">
        <v>10</v>
      </c>
      <c r="F123" s="72" t="str">
        <f>("06332")</f>
        <v>06332</v>
      </c>
      <c r="G123" s="69"/>
      <c r="H123" s="73" t="str">
        <f t="shared" si="11"/>
        <v>08368306332</v>
      </c>
      <c r="I123" s="74">
        <f t="shared" si="12"/>
        <v>6</v>
      </c>
      <c r="J123" s="74" t="str">
        <f t="shared" si="13"/>
        <v>083683063326</v>
      </c>
      <c r="K123" s="74" t="str">
        <f t="shared" si="14"/>
        <v>00083683063326</v>
      </c>
    </row>
    <row r="124" spans="2:11" x14ac:dyDescent="0.25">
      <c r="B124" s="69" t="s">
        <v>1322</v>
      </c>
      <c r="C124" s="70" t="str">
        <f t="shared" si="17"/>
        <v>BCONVOY55</v>
      </c>
      <c r="D124" s="69" t="s">
        <v>1326</v>
      </c>
      <c r="E124" s="71" t="s">
        <v>10</v>
      </c>
      <c r="F124" s="72" t="str">
        <f>("06355")</f>
        <v>06355</v>
      </c>
      <c r="G124" s="69"/>
      <c r="H124" s="73" t="str">
        <f t="shared" si="11"/>
        <v>08368306355</v>
      </c>
      <c r="I124" s="74">
        <f t="shared" si="12"/>
        <v>5</v>
      </c>
      <c r="J124" s="74" t="str">
        <f t="shared" si="13"/>
        <v>083683063555</v>
      </c>
      <c r="K124" s="74" t="str">
        <f t="shared" si="14"/>
        <v>00083683063555</v>
      </c>
    </row>
    <row r="125" spans="2:11" x14ac:dyDescent="0.25">
      <c r="B125" s="13" t="s">
        <v>262</v>
      </c>
      <c r="C125" s="7" t="str">
        <f t="shared" si="17"/>
        <v>B-LEAD</v>
      </c>
      <c r="D125" s="13" t="s">
        <v>263</v>
      </c>
      <c r="E125" s="15" t="s">
        <v>10</v>
      </c>
      <c r="F125" s="14" t="str">
        <f>TEXT(9188,"00000")</f>
        <v>09188</v>
      </c>
      <c r="G125" s="13"/>
      <c r="H125" s="16" t="str">
        <f t="shared" si="11"/>
        <v>08368309188</v>
      </c>
      <c r="I125" s="17">
        <f t="shared" si="12"/>
        <v>6</v>
      </c>
      <c r="J125" s="17" t="str">
        <f t="shared" si="13"/>
        <v>083683091886</v>
      </c>
      <c r="K125" s="11" t="str">
        <f t="shared" si="14"/>
        <v>00083683091886</v>
      </c>
    </row>
    <row r="126" spans="2:11" hidden="1" x14ac:dyDescent="0.25">
      <c r="B126" s="13" t="s">
        <v>266</v>
      </c>
      <c r="C126" s="7" t="str">
        <f t="shared" si="17"/>
        <v>B-LEAD1</v>
      </c>
      <c r="D126" s="13" t="s">
        <v>267</v>
      </c>
      <c r="E126" s="15" t="s">
        <v>10</v>
      </c>
      <c r="F126" s="14" t="str">
        <f>TEXT(9189,"00000")</f>
        <v>09189</v>
      </c>
      <c r="G126" s="13"/>
      <c r="H126" s="16" t="str">
        <f t="shared" si="11"/>
        <v>08368309189</v>
      </c>
      <c r="I126" s="17">
        <f t="shared" si="12"/>
        <v>3</v>
      </c>
      <c r="J126" s="17" t="str">
        <f t="shared" si="13"/>
        <v>083683091893</v>
      </c>
      <c r="K126" s="11" t="str">
        <f t="shared" si="14"/>
        <v>00083683091893</v>
      </c>
    </row>
    <row r="127" spans="2:11" hidden="1" x14ac:dyDescent="0.25">
      <c r="B127" s="13" t="s">
        <v>264</v>
      </c>
      <c r="C127" s="7" t="str">
        <f t="shared" si="17"/>
        <v>B-LEAD05</v>
      </c>
      <c r="D127" s="13" t="s">
        <v>265</v>
      </c>
      <c r="E127" s="15" t="s">
        <v>10</v>
      </c>
      <c r="F127" s="14" t="str">
        <f>TEXT(9190,"00000")</f>
        <v>09190</v>
      </c>
      <c r="G127" s="13"/>
      <c r="H127" s="16" t="str">
        <f t="shared" si="11"/>
        <v>08368309190</v>
      </c>
      <c r="I127" s="17">
        <f t="shared" si="12"/>
        <v>9</v>
      </c>
      <c r="J127" s="17" t="str">
        <f t="shared" si="13"/>
        <v>083683091909</v>
      </c>
      <c r="K127" s="11" t="str">
        <f t="shared" si="14"/>
        <v>00083683091909</v>
      </c>
    </row>
    <row r="128" spans="2:11" hidden="1" x14ac:dyDescent="0.25">
      <c r="B128" s="13" t="s">
        <v>1098</v>
      </c>
      <c r="C128" s="7" t="str">
        <f t="shared" si="17"/>
        <v>B-9902</v>
      </c>
      <c r="D128" s="13" t="s">
        <v>268</v>
      </c>
      <c r="E128" s="15" t="s">
        <v>10</v>
      </c>
      <c r="F128" s="14" t="str">
        <f>TEXT(9200,"00000")</f>
        <v>09200</v>
      </c>
      <c r="G128" s="13"/>
      <c r="H128" s="16" t="str">
        <f t="shared" si="11"/>
        <v>08368309200</v>
      </c>
      <c r="I128" s="17">
        <f t="shared" si="12"/>
        <v>5</v>
      </c>
      <c r="J128" s="17" t="str">
        <f t="shared" si="13"/>
        <v>083683092005</v>
      </c>
      <c r="K128" s="11" t="str">
        <f t="shared" si="14"/>
        <v>00083683092005</v>
      </c>
    </row>
    <row r="129" spans="2:11" x14ac:dyDescent="0.25">
      <c r="B129" s="13" t="s">
        <v>1107</v>
      </c>
      <c r="C129" s="7" t="str">
        <f t="shared" si="17"/>
        <v>BSALT</v>
      </c>
      <c r="D129" s="13" t="s">
        <v>1109</v>
      </c>
      <c r="E129" s="15" t="s">
        <v>10</v>
      </c>
      <c r="F129" s="14" t="str">
        <f>TEXT(9900,"00000")</f>
        <v>09900</v>
      </c>
      <c r="G129" s="13"/>
      <c r="H129" s="16" t="str">
        <f t="shared" si="11"/>
        <v>08368309900</v>
      </c>
      <c r="I129" s="17">
        <f t="shared" si="12"/>
        <v>4</v>
      </c>
      <c r="J129" s="17" t="str">
        <f t="shared" si="13"/>
        <v>083683099004</v>
      </c>
      <c r="K129" s="11" t="str">
        <f t="shared" si="14"/>
        <v>00083683099004</v>
      </c>
    </row>
    <row r="130" spans="2:11" x14ac:dyDescent="0.25">
      <c r="B130" s="13" t="s">
        <v>1131</v>
      </c>
      <c r="C130" s="7" t="str">
        <f t="shared" si="17"/>
        <v>BSALT-S</v>
      </c>
      <c r="D130" s="13" t="s">
        <v>1130</v>
      </c>
      <c r="E130" s="15" t="s">
        <v>10</v>
      </c>
      <c r="F130" s="14" t="str">
        <f>TEXT(9901,"00000")</f>
        <v>09901</v>
      </c>
      <c r="G130" s="13"/>
      <c r="H130" s="16" t="str">
        <f t="shared" si="11"/>
        <v>08368309901</v>
      </c>
      <c r="I130" s="17">
        <f t="shared" si="12"/>
        <v>1</v>
      </c>
      <c r="J130" s="17" t="str">
        <f t="shared" si="13"/>
        <v>083683099011</v>
      </c>
      <c r="K130" s="11" t="str">
        <f t="shared" si="14"/>
        <v>00083683099011</v>
      </c>
    </row>
    <row r="131" spans="2:11" x14ac:dyDescent="0.25">
      <c r="B131" s="13" t="s">
        <v>1451</v>
      </c>
      <c r="C131" s="7" t="str">
        <f t="shared" si="17"/>
        <v>BSALT-1</v>
      </c>
      <c r="D131" s="13" t="s">
        <v>1452</v>
      </c>
      <c r="E131" s="15" t="s">
        <v>10</v>
      </c>
      <c r="F131" s="14" t="str">
        <f>TEXT(9902,"00000")</f>
        <v>09902</v>
      </c>
      <c r="G131" s="13"/>
      <c r="H131" s="16" t="str">
        <f t="shared" si="11"/>
        <v>08368309902</v>
      </c>
      <c r="I131" s="17">
        <f t="shared" si="12"/>
        <v>8</v>
      </c>
      <c r="J131" s="17" t="str">
        <f t="shared" si="13"/>
        <v>083683099028</v>
      </c>
      <c r="K131" s="11" t="str">
        <f t="shared" si="14"/>
        <v>00083683099028</v>
      </c>
    </row>
    <row r="132" spans="2:11" x14ac:dyDescent="0.25">
      <c r="B132" s="13" t="s">
        <v>1108</v>
      </c>
      <c r="C132" s="7" t="str">
        <f t="shared" ref="C132:C168" si="18">RIGHT(B132,LEN(B132)-4)</f>
        <v>BSALT5</v>
      </c>
      <c r="D132" s="13" t="s">
        <v>1110</v>
      </c>
      <c r="E132" s="15" t="s">
        <v>10</v>
      </c>
      <c r="F132" s="14" t="str">
        <f>TEXT(9903,"00000")</f>
        <v>09903</v>
      </c>
      <c r="G132" s="13"/>
      <c r="H132" s="16" t="str">
        <f t="shared" ref="H132:H201" si="19">E132&amp;F132</f>
        <v>08368309903</v>
      </c>
      <c r="I132" s="17">
        <f t="shared" ref="I132:I201" si="20">IF(MOD(3*(MID(H132,1,1)+MID(H132,3,1)+MID(H132,5,1)+MID(H132,7,1)+MID(H132,9,1)+MID(H132,11,1))
+MID(H132,2,1)+MID(H132,4,1)+MID(H132,6,1)+MID(H132,8,1)+MID(H132,10,1),10)=0,0,10-
MOD(3*(MID(H132,1,1)+MID(H132,3,1)+MID(H132,5,1)+MID(H132,7,1)+MID(H132,9,1)+MID(H132,11,1))
+MID(H132,2,1)+MID(H132,4,1)+MID(H132,6,1)+MID(H132,8,1)+MID(H132,10,1),10))</f>
        <v>5</v>
      </c>
      <c r="J132" s="17" t="str">
        <f t="shared" ref="J132:J201" si="21">H132&amp;I132</f>
        <v>083683099035</v>
      </c>
      <c r="K132" s="11" t="str">
        <f t="shared" ref="K132:K201" si="22">TEXT(H132&amp;I132,"00000000000000")</f>
        <v>00083683099035</v>
      </c>
    </row>
    <row r="133" spans="2:11" x14ac:dyDescent="0.25">
      <c r="B133" s="13" t="s">
        <v>1111</v>
      </c>
      <c r="C133" s="7" t="str">
        <f t="shared" si="18"/>
        <v>BSALT55</v>
      </c>
      <c r="D133" s="13" t="s">
        <v>1123</v>
      </c>
      <c r="E133" s="15" t="s">
        <v>10</v>
      </c>
      <c r="F133" s="14" t="str">
        <f>TEXT(9904,"00000")</f>
        <v>09904</v>
      </c>
      <c r="G133" s="13"/>
      <c r="H133" s="16" t="str">
        <f t="shared" si="19"/>
        <v>08368309904</v>
      </c>
      <c r="I133" s="17">
        <f t="shared" si="20"/>
        <v>2</v>
      </c>
      <c r="J133" s="17" t="str">
        <f t="shared" si="21"/>
        <v>083683099042</v>
      </c>
      <c r="K133" s="11" t="str">
        <f t="shared" si="22"/>
        <v>00083683099042</v>
      </c>
    </row>
    <row r="134" spans="2:11" x14ac:dyDescent="0.25">
      <c r="B134" s="13" t="s">
        <v>279</v>
      </c>
      <c r="C134" s="7" t="str">
        <f t="shared" si="18"/>
        <v>BPFC-A4</v>
      </c>
      <c r="D134" s="13" t="s">
        <v>280</v>
      </c>
      <c r="E134" s="15" t="s">
        <v>10</v>
      </c>
      <c r="F134" s="14" t="str">
        <f>TEXT(99995,"00000")</f>
        <v>99995</v>
      </c>
      <c r="G134" s="13"/>
      <c r="H134" s="16" t="str">
        <f t="shared" si="19"/>
        <v>08368399995</v>
      </c>
      <c r="I134" s="17">
        <f t="shared" si="20"/>
        <v>3</v>
      </c>
      <c r="J134" s="17" t="str">
        <f t="shared" si="21"/>
        <v>083683999953</v>
      </c>
      <c r="K134" s="11" t="str">
        <f t="shared" si="22"/>
        <v>00083683999953</v>
      </c>
    </row>
    <row r="135" spans="2:11" x14ac:dyDescent="0.25">
      <c r="B135" s="13" t="s">
        <v>277</v>
      </c>
      <c r="C135" s="7" t="str">
        <f t="shared" si="18"/>
        <v>BPFC-A12</v>
      </c>
      <c r="D135" s="13" t="s">
        <v>278</v>
      </c>
      <c r="E135" s="15" t="s">
        <v>10</v>
      </c>
      <c r="F135" s="14" t="str">
        <f>TEXT(99997,"00000")</f>
        <v>99997</v>
      </c>
      <c r="G135" s="13"/>
      <c r="H135" s="16" t="str">
        <f t="shared" si="19"/>
        <v>08368399997</v>
      </c>
      <c r="I135" s="17">
        <f t="shared" si="20"/>
        <v>7</v>
      </c>
      <c r="J135" s="17" t="str">
        <f t="shared" si="21"/>
        <v>083683999977</v>
      </c>
      <c r="K135" s="11" t="str">
        <f t="shared" si="22"/>
        <v>00083683999977</v>
      </c>
    </row>
    <row r="136" spans="2:11" x14ac:dyDescent="0.25">
      <c r="B136" s="13" t="s">
        <v>269</v>
      </c>
      <c r="C136" s="7" t="str">
        <f>RIGHT(B136,LEN(B136)-4)</f>
        <v>BPFC-1</v>
      </c>
      <c r="D136" s="13" t="s">
        <v>270</v>
      </c>
      <c r="E136" s="15" t="s">
        <v>10</v>
      </c>
      <c r="F136" s="14" t="str">
        <f>TEXT(99994,"00000")</f>
        <v>99994</v>
      </c>
      <c r="G136" s="13"/>
      <c r="H136" s="16" t="str">
        <f>E136&amp;F136</f>
        <v>08368399994</v>
      </c>
      <c r="I136" s="17">
        <f>IF(MOD(3*(MID(H136,1,1)+MID(H136,3,1)+MID(H136,5,1)+MID(H136,7,1)+MID(H136,9,1)+MID(H136,11,1))
+MID(H136,2,1)+MID(H136,4,1)+MID(H136,6,1)+MID(H136,8,1)+MID(H136,10,1),10)=0,0,10-
MOD(3*(MID(H136,1,1)+MID(H136,3,1)+MID(H136,5,1)+MID(H136,7,1)+MID(H136,9,1)+MID(H136,11,1))
+MID(H136,2,1)+MID(H136,4,1)+MID(H136,6,1)+MID(H136,8,1)+MID(H136,10,1),10))</f>
        <v>6</v>
      </c>
      <c r="J136" s="17" t="str">
        <f>H136&amp;I136</f>
        <v>083683999946</v>
      </c>
      <c r="K136" s="11" t="str">
        <f>TEXT(H136&amp;I136,"00000000000000")</f>
        <v>00083683999946</v>
      </c>
    </row>
    <row r="137" spans="2:11" x14ac:dyDescent="0.25">
      <c r="B137" s="13" t="s">
        <v>271</v>
      </c>
      <c r="C137" s="7" t="str">
        <f>RIGHT(B137,LEN(B137)-4)</f>
        <v>BPFC-5</v>
      </c>
      <c r="D137" s="13" t="s">
        <v>272</v>
      </c>
      <c r="E137" s="15" t="s">
        <v>10</v>
      </c>
      <c r="F137" s="14" t="str">
        <f>TEXT(99993,"00000")</f>
        <v>99993</v>
      </c>
      <c r="G137" s="13"/>
      <c r="H137" s="16" t="str">
        <f>E137&amp;F137</f>
        <v>08368399993</v>
      </c>
      <c r="I137" s="17">
        <f>IF(MOD(3*(MID(H137,1,1)+MID(H137,3,1)+MID(H137,5,1)+MID(H137,7,1)+MID(H137,9,1)+MID(H137,11,1))
+MID(H137,2,1)+MID(H137,4,1)+MID(H137,6,1)+MID(H137,8,1)+MID(H137,10,1),10)=0,0,10-
MOD(3*(MID(H137,1,1)+MID(H137,3,1)+MID(H137,5,1)+MID(H137,7,1)+MID(H137,9,1)+MID(H137,11,1))
+MID(H137,2,1)+MID(H137,4,1)+MID(H137,6,1)+MID(H137,8,1)+MID(H137,10,1),10))</f>
        <v>9</v>
      </c>
      <c r="J137" s="17" t="str">
        <f>H137&amp;I137</f>
        <v>083683999939</v>
      </c>
      <c r="K137" s="11" t="str">
        <f>TEXT(H137&amp;I137,"00000000000000")</f>
        <v>00083683999939</v>
      </c>
    </row>
    <row r="138" spans="2:11" x14ac:dyDescent="0.25">
      <c r="B138" s="13" t="s">
        <v>273</v>
      </c>
      <c r="C138" s="7" t="str">
        <f t="shared" ref="C138" si="23">RIGHT(B138,LEN(B138)-4)</f>
        <v>BPFC-55</v>
      </c>
      <c r="D138" s="13" t="s">
        <v>274</v>
      </c>
      <c r="E138" s="15" t="s">
        <v>10</v>
      </c>
      <c r="F138" s="14" t="str">
        <f>TEXT(99992,"00000")</f>
        <v>99992</v>
      </c>
      <c r="G138" s="13"/>
      <c r="H138" s="16" t="str">
        <f t="shared" ref="H138" si="24">E138&amp;F138</f>
        <v>08368399992</v>
      </c>
      <c r="I138" s="17">
        <f t="shared" ref="I138" si="25">IF(MOD(3*(MID(H138,1,1)+MID(H138,3,1)+MID(H138,5,1)+MID(H138,7,1)+MID(H138,9,1)+MID(H138,11,1))
+MID(H138,2,1)+MID(H138,4,1)+MID(H138,6,1)+MID(H138,8,1)+MID(H138,10,1),10)=0,0,10-
MOD(3*(MID(H138,1,1)+MID(H138,3,1)+MID(H138,5,1)+MID(H138,7,1)+MID(H138,9,1)+MID(H138,11,1))
+MID(H138,2,1)+MID(H138,4,1)+MID(H138,6,1)+MID(H138,8,1)+MID(H138,10,1),10))</f>
        <v>2</v>
      </c>
      <c r="J138" s="17" t="str">
        <f t="shared" ref="J138" si="26">H138&amp;I138</f>
        <v>083683999922</v>
      </c>
      <c r="K138" s="11" t="str">
        <f t="shared" ref="K138" si="27">TEXT(H138&amp;I138,"00000000000000")</f>
        <v>00083683999922</v>
      </c>
    </row>
    <row r="139" spans="2:11" x14ac:dyDescent="0.25">
      <c r="B139" s="13" t="s">
        <v>1112</v>
      </c>
      <c r="C139" s="7" t="str">
        <f t="shared" si="18"/>
        <v>PFCBLK-5</v>
      </c>
      <c r="D139" s="13" t="s">
        <v>1114</v>
      </c>
      <c r="E139" s="15" t="s">
        <v>10</v>
      </c>
      <c r="F139" s="14" t="str">
        <f>TEXT(9980,"00000")</f>
        <v>09980</v>
      </c>
      <c r="G139" s="13"/>
      <c r="H139" s="16" t="str">
        <f t="shared" si="19"/>
        <v>08368309980</v>
      </c>
      <c r="I139" s="17">
        <f t="shared" si="20"/>
        <v>6</v>
      </c>
      <c r="J139" s="17" t="str">
        <f t="shared" si="21"/>
        <v>083683099806</v>
      </c>
      <c r="K139" s="11" t="str">
        <f t="shared" si="22"/>
        <v>00083683099806</v>
      </c>
    </row>
    <row r="140" spans="2:11" x14ac:dyDescent="0.25">
      <c r="B140" s="13" t="s">
        <v>1113</v>
      </c>
      <c r="C140" s="7" t="str">
        <f t="shared" si="18"/>
        <v>PFCBLK-55</v>
      </c>
      <c r="D140" s="13" t="s">
        <v>1101</v>
      </c>
      <c r="E140" s="15" t="s">
        <v>10</v>
      </c>
      <c r="F140" s="14" t="str">
        <f>TEXT(9981,"00000")</f>
        <v>09981</v>
      </c>
      <c r="G140" s="13"/>
      <c r="H140" s="16" t="str">
        <f t="shared" si="19"/>
        <v>08368309981</v>
      </c>
      <c r="I140" s="17">
        <f t="shared" si="20"/>
        <v>3</v>
      </c>
      <c r="J140" s="17" t="str">
        <f t="shared" si="21"/>
        <v>083683099813</v>
      </c>
      <c r="K140" s="11" t="str">
        <f t="shared" si="22"/>
        <v>00083683099813</v>
      </c>
    </row>
    <row r="141" spans="2:11" x14ac:dyDescent="0.25">
      <c r="B141" s="13" t="s">
        <v>1115</v>
      </c>
      <c r="C141" s="7" t="str">
        <f t="shared" si="18"/>
        <v>PFCBLK-1</v>
      </c>
      <c r="D141" s="13" t="s">
        <v>1116</v>
      </c>
      <c r="E141" s="15" t="s">
        <v>10</v>
      </c>
      <c r="F141" s="14" t="str">
        <f>TEXT(9982,"00000")</f>
        <v>09982</v>
      </c>
      <c r="G141" s="13"/>
      <c r="H141" s="16" t="str">
        <f t="shared" si="19"/>
        <v>08368309982</v>
      </c>
      <c r="I141" s="17">
        <f t="shared" si="20"/>
        <v>0</v>
      </c>
      <c r="J141" s="17" t="str">
        <f t="shared" si="21"/>
        <v>083683099820</v>
      </c>
      <c r="K141" s="11" t="str">
        <f t="shared" si="22"/>
        <v>00083683099820</v>
      </c>
    </row>
    <row r="142" spans="2:11" x14ac:dyDescent="0.25">
      <c r="B142" s="13" t="s">
        <v>1128</v>
      </c>
      <c r="C142" s="7" t="str">
        <f t="shared" si="18"/>
        <v>PFCBLK-12</v>
      </c>
      <c r="D142" s="13" t="s">
        <v>1129</v>
      </c>
      <c r="E142" s="15" t="s">
        <v>10</v>
      </c>
      <c r="F142" s="14" t="str">
        <f>TEXT(9983,"00000")</f>
        <v>09983</v>
      </c>
      <c r="G142" s="13"/>
      <c r="H142" s="16" t="str">
        <f t="shared" si="19"/>
        <v>08368309983</v>
      </c>
      <c r="I142" s="17">
        <f t="shared" si="20"/>
        <v>7</v>
      </c>
      <c r="J142" s="17" t="str">
        <f t="shared" si="21"/>
        <v>083683099837</v>
      </c>
      <c r="K142" s="11" t="str">
        <f t="shared" si="22"/>
        <v>00083683099837</v>
      </c>
    </row>
    <row r="143" spans="2:11" x14ac:dyDescent="0.25">
      <c r="B143" s="13" t="s">
        <v>1132</v>
      </c>
      <c r="C143" s="7" t="str">
        <f t="shared" si="18"/>
        <v>PFCBLK-DIY</v>
      </c>
      <c r="D143" s="13" t="s">
        <v>1133</v>
      </c>
      <c r="E143" s="15" t="s">
        <v>10</v>
      </c>
      <c r="F143" s="14" t="str">
        <f>TEXT(9984,"00000")</f>
        <v>09984</v>
      </c>
      <c r="G143" s="13"/>
      <c r="H143" s="16" t="str">
        <f t="shared" si="19"/>
        <v>08368309984</v>
      </c>
      <c r="I143" s="17">
        <f t="shared" si="20"/>
        <v>4</v>
      </c>
      <c r="J143" s="17" t="str">
        <f t="shared" si="21"/>
        <v>083683099844</v>
      </c>
      <c r="K143" s="11" t="str">
        <f t="shared" si="22"/>
        <v>00083683099844</v>
      </c>
    </row>
    <row r="144" spans="2:11" x14ac:dyDescent="0.25">
      <c r="B144" s="13" t="s">
        <v>297</v>
      </c>
      <c r="C144" s="7" t="str">
        <f t="shared" si="18"/>
        <v>PLUG</v>
      </c>
      <c r="D144" s="13" t="s">
        <v>298</v>
      </c>
      <c r="E144" s="15" t="s">
        <v>10</v>
      </c>
      <c r="F144" s="14" t="str">
        <f>TEXT(9990,"00000")</f>
        <v>09990</v>
      </c>
      <c r="G144" s="13"/>
      <c r="H144" s="16" t="str">
        <f t="shared" si="19"/>
        <v>08368309990</v>
      </c>
      <c r="I144" s="17">
        <f t="shared" si="20"/>
        <v>5</v>
      </c>
      <c r="J144" s="17" t="str">
        <f t="shared" si="21"/>
        <v>083683099905</v>
      </c>
      <c r="K144" s="11" t="str">
        <f t="shared" si="22"/>
        <v>00083683099905</v>
      </c>
    </row>
    <row r="145" spans="2:11" x14ac:dyDescent="0.25">
      <c r="B145" s="13" t="s">
        <v>359</v>
      </c>
      <c r="C145" s="7" t="str">
        <f t="shared" si="18"/>
        <v>BPFC-PROGUN</v>
      </c>
      <c r="D145" s="13" t="s">
        <v>361</v>
      </c>
      <c r="E145" s="15" t="s">
        <v>10</v>
      </c>
      <c r="F145" s="14" t="str">
        <f>TEXT(9991,"00000")</f>
        <v>09991</v>
      </c>
      <c r="G145" s="13"/>
      <c r="H145" s="16" t="str">
        <f t="shared" si="19"/>
        <v>08368309991</v>
      </c>
      <c r="I145" s="17">
        <f t="shared" si="20"/>
        <v>2</v>
      </c>
      <c r="J145" s="17" t="str">
        <f t="shared" si="21"/>
        <v>083683099912</v>
      </c>
      <c r="K145" s="11" t="str">
        <f t="shared" si="22"/>
        <v>00083683099912</v>
      </c>
    </row>
    <row r="146" spans="2:11" x14ac:dyDescent="0.25">
      <c r="B146" s="13" t="s">
        <v>357</v>
      </c>
      <c r="C146" s="7" t="str">
        <f t="shared" si="18"/>
        <v>BPFC-PROSYS25</v>
      </c>
      <c r="D146" s="13" t="s">
        <v>362</v>
      </c>
      <c r="E146" s="15" t="s">
        <v>10</v>
      </c>
      <c r="F146" s="14" t="str">
        <f>TEXT(9992,"00000")</f>
        <v>09992</v>
      </c>
      <c r="G146" s="13"/>
      <c r="H146" s="16" t="str">
        <f t="shared" si="19"/>
        <v>08368309992</v>
      </c>
      <c r="I146" s="17">
        <f t="shared" si="20"/>
        <v>9</v>
      </c>
      <c r="J146" s="17" t="str">
        <f t="shared" si="21"/>
        <v>083683099929</v>
      </c>
      <c r="K146" s="11" t="str">
        <f t="shared" si="22"/>
        <v>00083683099929</v>
      </c>
    </row>
    <row r="147" spans="2:11" x14ac:dyDescent="0.25">
      <c r="B147" s="13" t="s">
        <v>1097</v>
      </c>
      <c r="C147" s="7" t="str">
        <f t="shared" si="18"/>
        <v>BPFC-DYE2</v>
      </c>
      <c r="D147" s="13" t="s">
        <v>1096</v>
      </c>
      <c r="E147" s="15" t="s">
        <v>10</v>
      </c>
      <c r="F147" s="14" t="str">
        <f>TEXT(9993,"00000")</f>
        <v>09993</v>
      </c>
      <c r="G147" s="13"/>
      <c r="H147" s="16" t="str">
        <f t="shared" si="19"/>
        <v>08368309993</v>
      </c>
      <c r="I147" s="17">
        <f t="shared" si="20"/>
        <v>6</v>
      </c>
      <c r="J147" s="17" t="str">
        <f t="shared" si="21"/>
        <v>083683099936</v>
      </c>
      <c r="K147" s="11" t="str">
        <f t="shared" si="22"/>
        <v>00083683099936</v>
      </c>
    </row>
    <row r="148" spans="2:11" x14ac:dyDescent="0.25">
      <c r="B148" s="13" t="s">
        <v>358</v>
      </c>
      <c r="C148" s="7" t="str">
        <f t="shared" si="18"/>
        <v>BPFC-PROSYS5</v>
      </c>
      <c r="D148" s="13" t="s">
        <v>360</v>
      </c>
      <c r="E148" s="15" t="s">
        <v>10</v>
      </c>
      <c r="F148" s="14" t="str">
        <f>TEXT(9995,"00000")</f>
        <v>09995</v>
      </c>
      <c r="G148" s="13"/>
      <c r="H148" s="16" t="str">
        <f t="shared" si="19"/>
        <v>08368309995</v>
      </c>
      <c r="I148" s="17">
        <f t="shared" si="20"/>
        <v>0</v>
      </c>
      <c r="J148" s="17" t="str">
        <f t="shared" si="21"/>
        <v>083683099950</v>
      </c>
      <c r="K148" s="11" t="str">
        <f t="shared" si="22"/>
        <v>00083683099950</v>
      </c>
    </row>
    <row r="149" spans="2:11" x14ac:dyDescent="0.25">
      <c r="B149" s="13" t="s">
        <v>1117</v>
      </c>
      <c r="C149" s="7" t="str">
        <f t="shared" si="18"/>
        <v>BPFC-DYE16</v>
      </c>
      <c r="D149" s="13" t="s">
        <v>1118</v>
      </c>
      <c r="E149" s="15" t="s">
        <v>10</v>
      </c>
      <c r="F149" s="14" t="str">
        <f>TEXT(9996,"00000")</f>
        <v>09996</v>
      </c>
      <c r="G149" s="13"/>
      <c r="H149" s="16" t="str">
        <f t="shared" si="19"/>
        <v>08368309996</v>
      </c>
      <c r="I149" s="17">
        <f t="shared" si="20"/>
        <v>7</v>
      </c>
      <c r="J149" s="17" t="str">
        <f t="shared" si="21"/>
        <v>083683099967</v>
      </c>
      <c r="K149" s="11" t="str">
        <f t="shared" si="22"/>
        <v>00083683099967</v>
      </c>
    </row>
    <row r="150" spans="2:11" x14ac:dyDescent="0.25">
      <c r="B150" s="13" t="s">
        <v>281</v>
      </c>
      <c r="C150" s="7" t="str">
        <f t="shared" si="18"/>
        <v>BPFC-Disp</v>
      </c>
      <c r="D150" s="13" t="s">
        <v>282</v>
      </c>
      <c r="E150" s="15" t="s">
        <v>10</v>
      </c>
      <c r="F150" s="14" t="str">
        <f>TEXT(9997,"00000")</f>
        <v>09997</v>
      </c>
      <c r="G150" s="13"/>
      <c r="H150" s="16" t="str">
        <f t="shared" si="19"/>
        <v>08368309997</v>
      </c>
      <c r="I150" s="17">
        <f t="shared" si="20"/>
        <v>4</v>
      </c>
      <c r="J150" s="17" t="str">
        <f t="shared" si="21"/>
        <v>083683099974</v>
      </c>
      <c r="K150" s="11" t="str">
        <f t="shared" si="22"/>
        <v>00083683099974</v>
      </c>
    </row>
    <row r="151" spans="2:11" hidden="1" x14ac:dyDescent="0.25">
      <c r="B151" s="13" t="s">
        <v>289</v>
      </c>
      <c r="C151" s="7" t="str">
        <f t="shared" si="18"/>
        <v>BPFC-UKIT</v>
      </c>
      <c r="D151" s="13" t="s">
        <v>290</v>
      </c>
      <c r="E151" s="15" t="s">
        <v>10</v>
      </c>
      <c r="F151" s="14" t="str">
        <f>TEXT(9998,"00000")</f>
        <v>09998</v>
      </c>
      <c r="G151" s="13"/>
      <c r="H151" s="16" t="str">
        <f t="shared" si="19"/>
        <v>08368309998</v>
      </c>
      <c r="I151" s="17">
        <f t="shared" si="20"/>
        <v>1</v>
      </c>
      <c r="J151" s="17" t="str">
        <f t="shared" si="21"/>
        <v>083683099981</v>
      </c>
      <c r="K151" s="11" t="str">
        <f t="shared" si="22"/>
        <v>00083683099981</v>
      </c>
    </row>
    <row r="152" spans="2:11" x14ac:dyDescent="0.25">
      <c r="B152" s="13" t="s">
        <v>283</v>
      </c>
      <c r="C152" s="7" t="str">
        <f t="shared" si="18"/>
        <v>BPFC-DIYKIT</v>
      </c>
      <c r="D152" s="13" t="s">
        <v>284</v>
      </c>
      <c r="E152" s="15" t="s">
        <v>10</v>
      </c>
      <c r="F152" s="14" t="str">
        <f>TEXT(9999,"00000")</f>
        <v>09999</v>
      </c>
      <c r="G152" s="13"/>
      <c r="H152" s="16" t="str">
        <f t="shared" si="19"/>
        <v>08368309999</v>
      </c>
      <c r="I152" s="17">
        <f t="shared" si="20"/>
        <v>8</v>
      </c>
      <c r="J152" s="17" t="str">
        <f t="shared" si="21"/>
        <v>083683099998</v>
      </c>
      <c r="K152" s="11" t="str">
        <f t="shared" si="22"/>
        <v>00083683099998</v>
      </c>
    </row>
    <row r="153" spans="2:11" x14ac:dyDescent="0.25">
      <c r="B153" s="13" t="s">
        <v>1231</v>
      </c>
      <c r="C153" s="7" t="str">
        <f t="shared" si="18"/>
        <v>BPFC-GUNBOTTLE</v>
      </c>
      <c r="D153" s="13" t="s">
        <v>288</v>
      </c>
      <c r="E153" s="15" t="s">
        <v>10</v>
      </c>
      <c r="F153" s="14" t="str">
        <f>TEXT(10000,"00000")</f>
        <v>10000</v>
      </c>
      <c r="G153" s="13"/>
      <c r="H153" s="16" t="str">
        <f t="shared" si="19"/>
        <v>08368310000</v>
      </c>
      <c r="I153" s="17">
        <f t="shared" si="20"/>
        <v>7</v>
      </c>
      <c r="J153" s="17" t="str">
        <f t="shared" si="21"/>
        <v>083683100007</v>
      </c>
      <c r="K153" s="11" t="str">
        <f t="shared" si="22"/>
        <v>00083683100007</v>
      </c>
    </row>
    <row r="154" spans="2:11" x14ac:dyDescent="0.25">
      <c r="B154" s="13" t="s">
        <v>1119</v>
      </c>
      <c r="C154" s="7" t="str">
        <f t="shared" si="18"/>
        <v>BPFC-PROWAND</v>
      </c>
      <c r="D154" s="13" t="s">
        <v>1122</v>
      </c>
      <c r="E154" s="15" t="s">
        <v>10</v>
      </c>
      <c r="F154" s="14" t="str">
        <f>TEXT(10001,"00000")</f>
        <v>10001</v>
      </c>
      <c r="G154" s="13"/>
      <c r="H154" s="16" t="str">
        <f t="shared" si="19"/>
        <v>08368310001</v>
      </c>
      <c r="I154" s="17">
        <f t="shared" si="20"/>
        <v>4</v>
      </c>
      <c r="J154" s="17" t="str">
        <f t="shared" si="21"/>
        <v>083683100014</v>
      </c>
      <c r="K154" s="11" t="str">
        <f t="shared" si="22"/>
        <v>00083683100014</v>
      </c>
    </row>
    <row r="155" spans="2:11" x14ac:dyDescent="0.25">
      <c r="B155" s="13" t="s">
        <v>287</v>
      </c>
      <c r="C155" s="7" t="str">
        <f t="shared" si="18"/>
        <v>BPFC-GUN</v>
      </c>
      <c r="D155" s="13" t="s">
        <v>288</v>
      </c>
      <c r="E155" s="15" t="s">
        <v>10</v>
      </c>
      <c r="F155" s="14" t="str">
        <f>TEXT(10002,"00000")</f>
        <v>10002</v>
      </c>
      <c r="G155" s="13"/>
      <c r="H155" s="16" t="str">
        <f t="shared" si="19"/>
        <v>08368310002</v>
      </c>
      <c r="I155" s="17">
        <f t="shared" si="20"/>
        <v>1</v>
      </c>
      <c r="J155" s="17" t="str">
        <f t="shared" si="21"/>
        <v>083683100021</v>
      </c>
      <c r="K155" s="11" t="str">
        <f t="shared" si="22"/>
        <v>00083683100021</v>
      </c>
    </row>
    <row r="156" spans="2:11" x14ac:dyDescent="0.25">
      <c r="B156" s="13" t="s">
        <v>1244</v>
      </c>
      <c r="C156" s="7" t="str">
        <f t="shared" si="18"/>
        <v>BPFC-BOTTLE</v>
      </c>
      <c r="D156" s="13" t="s">
        <v>288</v>
      </c>
      <c r="E156" s="15" t="s">
        <v>10</v>
      </c>
      <c r="F156" s="14" t="str">
        <f>TEXT(10003,"00000")</f>
        <v>10003</v>
      </c>
      <c r="G156" s="13"/>
      <c r="H156" s="16" t="str">
        <f t="shared" si="19"/>
        <v>08368310003</v>
      </c>
      <c r="I156" s="17">
        <f t="shared" si="20"/>
        <v>8</v>
      </c>
      <c r="J156" s="17" t="str">
        <f t="shared" si="21"/>
        <v>083683100038</v>
      </c>
      <c r="K156" s="11" t="str">
        <f t="shared" si="22"/>
        <v>00083683100038</v>
      </c>
    </row>
    <row r="157" spans="2:11" hidden="1" x14ac:dyDescent="0.25">
      <c r="B157" s="13" t="s">
        <v>1120</v>
      </c>
      <c r="C157" s="7" t="str">
        <f t="shared" si="18"/>
        <v>BPFC-REG</v>
      </c>
      <c r="D157" s="13" t="s">
        <v>1121</v>
      </c>
      <c r="E157" s="15" t="s">
        <v>10</v>
      </c>
      <c r="F157" s="14" t="str">
        <f>TEXT(10010,"00000")</f>
        <v>10010</v>
      </c>
      <c r="G157" s="13"/>
      <c r="H157" s="16" t="str">
        <f t="shared" si="19"/>
        <v>08368310010</v>
      </c>
      <c r="I157" s="17">
        <f t="shared" si="20"/>
        <v>6</v>
      </c>
      <c r="J157" s="17" t="str">
        <f t="shared" si="21"/>
        <v>083683100106</v>
      </c>
      <c r="K157" s="11" t="str">
        <f t="shared" si="22"/>
        <v>00083683100106</v>
      </c>
    </row>
    <row r="158" spans="2:11" x14ac:dyDescent="0.25">
      <c r="B158" s="13" t="s">
        <v>291</v>
      </c>
      <c r="C158" s="7" t="str">
        <f t="shared" si="18"/>
        <v>BPFC-WAND</v>
      </c>
      <c r="D158" s="13" t="s">
        <v>292</v>
      </c>
      <c r="E158" s="15" t="s">
        <v>10</v>
      </c>
      <c r="F158" s="14" t="str">
        <f>TEXT(10011,"00000")</f>
        <v>10011</v>
      </c>
      <c r="G158" s="13"/>
      <c r="H158" s="16" t="str">
        <f t="shared" si="19"/>
        <v>08368310011</v>
      </c>
      <c r="I158" s="17">
        <f t="shared" si="20"/>
        <v>3</v>
      </c>
      <c r="J158" s="17" t="str">
        <f t="shared" si="21"/>
        <v>083683100113</v>
      </c>
      <c r="K158" s="11" t="str">
        <f t="shared" si="22"/>
        <v>00083683100113</v>
      </c>
    </row>
    <row r="159" spans="2:11" x14ac:dyDescent="0.25">
      <c r="B159" s="13" t="s">
        <v>1240</v>
      </c>
      <c r="C159" s="7" t="str">
        <f t="shared" si="18"/>
        <v>BPFC-PROSYSGUN</v>
      </c>
      <c r="D159" s="13" t="s">
        <v>1096</v>
      </c>
      <c r="E159" s="15" t="s">
        <v>10</v>
      </c>
      <c r="F159" s="14" t="str">
        <f>TEXT(10012,"00000")</f>
        <v>10012</v>
      </c>
      <c r="G159" s="13"/>
      <c r="H159" s="16" t="str">
        <f t="shared" si="19"/>
        <v>08368310012</v>
      </c>
      <c r="I159" s="17">
        <f t="shared" si="20"/>
        <v>0</v>
      </c>
      <c r="J159" s="17" t="str">
        <f t="shared" si="21"/>
        <v>083683100120</v>
      </c>
      <c r="K159" s="11" t="str">
        <f t="shared" si="22"/>
        <v>00083683100120</v>
      </c>
    </row>
    <row r="160" spans="2:11" x14ac:dyDescent="0.25">
      <c r="B160" s="13" t="s">
        <v>1241</v>
      </c>
      <c r="C160" s="7" t="str">
        <f t="shared" si="18"/>
        <v>BPFC-PROSYSHOSE</v>
      </c>
      <c r="D160" s="13" t="s">
        <v>1096</v>
      </c>
      <c r="E160" s="15" t="s">
        <v>10</v>
      </c>
      <c r="F160" s="14" t="str">
        <f>TEXT(10013,"00000")</f>
        <v>10013</v>
      </c>
      <c r="G160" s="13"/>
      <c r="H160" s="16" t="str">
        <f t="shared" si="19"/>
        <v>08368310013</v>
      </c>
      <c r="I160" s="17">
        <f t="shared" si="20"/>
        <v>7</v>
      </c>
      <c r="J160" s="17" t="str">
        <f t="shared" si="21"/>
        <v>083683100137</v>
      </c>
      <c r="K160" s="11" t="str">
        <f t="shared" si="22"/>
        <v>00083683100137</v>
      </c>
    </row>
    <row r="161" spans="2:11" x14ac:dyDescent="0.25">
      <c r="B161" s="13" t="s">
        <v>1242</v>
      </c>
      <c r="C161" s="7" t="str">
        <f t="shared" si="18"/>
        <v>BPFC-PROSYSHOSEL</v>
      </c>
      <c r="D161" s="13" t="s">
        <v>1096</v>
      </c>
      <c r="E161" s="15" t="s">
        <v>10</v>
      </c>
      <c r="F161" s="14" t="str">
        <f>TEXT(10014,"00000")</f>
        <v>10014</v>
      </c>
      <c r="G161" s="13"/>
      <c r="H161" s="16" t="str">
        <f t="shared" si="19"/>
        <v>08368310014</v>
      </c>
      <c r="I161" s="17">
        <f t="shared" si="20"/>
        <v>4</v>
      </c>
      <c r="J161" s="17" t="str">
        <f t="shared" si="21"/>
        <v>083683100144</v>
      </c>
      <c r="K161" s="11" t="str">
        <f t="shared" si="22"/>
        <v>00083683100144</v>
      </c>
    </row>
    <row r="162" spans="2:11" x14ac:dyDescent="0.25">
      <c r="B162" s="13" t="s">
        <v>1243</v>
      </c>
      <c r="C162" s="7" t="str">
        <f t="shared" si="18"/>
        <v>BPFC-PROSYS5GAS</v>
      </c>
      <c r="D162" s="13" t="s">
        <v>1096</v>
      </c>
      <c r="E162" s="15" t="s">
        <v>10</v>
      </c>
      <c r="F162" s="14" t="str">
        <f>TEXT(10015,"00000")</f>
        <v>10015</v>
      </c>
      <c r="G162" s="13"/>
      <c r="H162" s="16" t="str">
        <f t="shared" si="19"/>
        <v>08368310015</v>
      </c>
      <c r="I162" s="17">
        <f t="shared" si="20"/>
        <v>1</v>
      </c>
      <c r="J162" s="17" t="str">
        <f t="shared" si="21"/>
        <v>083683100151</v>
      </c>
      <c r="K162" s="11" t="str">
        <f t="shared" si="22"/>
        <v>00083683100151</v>
      </c>
    </row>
    <row r="163" spans="2:11" x14ac:dyDescent="0.25">
      <c r="B163" s="13" t="s">
        <v>355</v>
      </c>
      <c r="C163" s="7" t="str">
        <f t="shared" si="18"/>
        <v>B101-50</v>
      </c>
      <c r="D163" s="13" t="s">
        <v>356</v>
      </c>
      <c r="E163" s="15" t="s">
        <v>10</v>
      </c>
      <c r="F163" s="14" t="str">
        <f>TEXT(10150,"00000")</f>
        <v>10150</v>
      </c>
      <c r="G163" s="13"/>
      <c r="H163" s="16" t="str">
        <f t="shared" si="19"/>
        <v>08368310150</v>
      </c>
      <c r="I163" s="17">
        <f t="shared" si="20"/>
        <v>9</v>
      </c>
      <c r="J163" s="17" t="str">
        <f t="shared" si="21"/>
        <v>083683101509</v>
      </c>
      <c r="K163" s="11" t="str">
        <f t="shared" si="22"/>
        <v>00083683101509</v>
      </c>
    </row>
    <row r="164" spans="2:11" hidden="1" x14ac:dyDescent="0.25">
      <c r="B164" s="13" t="s">
        <v>23</v>
      </c>
      <c r="C164" s="7" t="str">
        <f t="shared" si="18"/>
        <v>B12500</v>
      </c>
      <c r="D164" s="13" t="s">
        <v>24</v>
      </c>
      <c r="E164" s="15" t="s">
        <v>10</v>
      </c>
      <c r="F164" s="14" t="str">
        <f>TEXT((RIGHT(B164,LEN(B164)-5)),"00000")</f>
        <v>12500</v>
      </c>
      <c r="G164" s="13"/>
      <c r="H164" s="16" t="str">
        <f t="shared" si="19"/>
        <v>08368312500</v>
      </c>
      <c r="I164" s="17">
        <f t="shared" si="20"/>
        <v>0</v>
      </c>
      <c r="J164" s="17" t="str">
        <f t="shared" si="21"/>
        <v>083683125000</v>
      </c>
      <c r="K164" s="11" t="str">
        <f t="shared" si="22"/>
        <v>00083683125000</v>
      </c>
    </row>
    <row r="165" spans="2:11" x14ac:dyDescent="0.25">
      <c r="B165" s="13" t="s">
        <v>35</v>
      </c>
      <c r="C165" s="7" t="str">
        <f t="shared" si="18"/>
        <v>B14055</v>
      </c>
      <c r="D165" s="13" t="s">
        <v>36</v>
      </c>
      <c r="E165" s="15" t="s">
        <v>10</v>
      </c>
      <c r="F165" s="14" t="str">
        <f>TEXT((RIGHT(B165,LEN(B165)-5)),"00000")</f>
        <v>14055</v>
      </c>
      <c r="G165" s="13"/>
      <c r="H165" s="16" t="str">
        <f t="shared" si="19"/>
        <v>08368314055</v>
      </c>
      <c r="I165" s="17">
        <f t="shared" si="20"/>
        <v>3</v>
      </c>
      <c r="J165" s="17" t="str">
        <f t="shared" si="21"/>
        <v>083683140553</v>
      </c>
      <c r="K165" s="11" t="str">
        <f t="shared" si="22"/>
        <v>00083683140553</v>
      </c>
    </row>
    <row r="166" spans="2:11" x14ac:dyDescent="0.25">
      <c r="B166" s="13" t="s">
        <v>41</v>
      </c>
      <c r="C166" s="7" t="str">
        <f t="shared" si="18"/>
        <v>B15005</v>
      </c>
      <c r="D166" s="13" t="s">
        <v>42</v>
      </c>
      <c r="E166" s="15" t="s">
        <v>10</v>
      </c>
      <c r="F166" s="14" t="str">
        <f>TEXT((RIGHT(B166,LEN(B166)-5)),"00000")</f>
        <v>15005</v>
      </c>
      <c r="G166" s="13"/>
      <c r="H166" s="16" t="str">
        <f t="shared" si="19"/>
        <v>08368315005</v>
      </c>
      <c r="I166" s="17">
        <f t="shared" si="20"/>
        <v>7</v>
      </c>
      <c r="J166" s="17" t="str">
        <f t="shared" si="21"/>
        <v>083683150057</v>
      </c>
      <c r="K166" s="11" t="str">
        <f t="shared" si="22"/>
        <v>00083683150057</v>
      </c>
    </row>
    <row r="167" spans="2:11" x14ac:dyDescent="0.25">
      <c r="B167" s="13" t="s">
        <v>43</v>
      </c>
      <c r="C167" s="7" t="str">
        <f t="shared" si="18"/>
        <v>B150055</v>
      </c>
      <c r="D167" s="13" t="s">
        <v>44</v>
      </c>
      <c r="E167" s="15" t="s">
        <v>10</v>
      </c>
      <c r="F167" s="14" t="str">
        <f>TEXT(15006,"00000")</f>
        <v>15006</v>
      </c>
      <c r="G167" s="13"/>
      <c r="H167" s="16" t="str">
        <f t="shared" si="19"/>
        <v>08368315006</v>
      </c>
      <c r="I167" s="17">
        <f t="shared" si="20"/>
        <v>4</v>
      </c>
      <c r="J167" s="17" t="str">
        <f t="shared" si="21"/>
        <v>083683150064</v>
      </c>
      <c r="K167" s="11" t="str">
        <f t="shared" si="22"/>
        <v>00083683150064</v>
      </c>
    </row>
    <row r="168" spans="2:11" x14ac:dyDescent="0.25">
      <c r="B168" s="13" t="s">
        <v>51</v>
      </c>
      <c r="C168" s="7" t="str">
        <f t="shared" si="18"/>
        <v>B15055</v>
      </c>
      <c r="D168" s="13" t="s">
        <v>52</v>
      </c>
      <c r="E168" s="15" t="s">
        <v>10</v>
      </c>
      <c r="F168" s="14" t="str">
        <f>TEXT((RIGHT(B168,LEN(B168)-5)),"00000")</f>
        <v>15055</v>
      </c>
      <c r="G168" s="13"/>
      <c r="H168" s="16" t="str">
        <f t="shared" si="19"/>
        <v>08368315055</v>
      </c>
      <c r="I168" s="17">
        <f t="shared" si="20"/>
        <v>2</v>
      </c>
      <c r="J168" s="17" t="str">
        <f t="shared" si="21"/>
        <v>083683150552</v>
      </c>
      <c r="K168" s="11" t="str">
        <f t="shared" si="22"/>
        <v>00083683150552</v>
      </c>
    </row>
    <row r="169" spans="2:11" x14ac:dyDescent="0.25">
      <c r="B169" s="13" t="s">
        <v>73</v>
      </c>
      <c r="C169" s="7" t="str">
        <f t="shared" ref="C169:C201" si="28">RIGHT(B169,LEN(B169)-4)</f>
        <v>B17055</v>
      </c>
      <c r="D169" s="13" t="s">
        <v>74</v>
      </c>
      <c r="E169" s="15" t="s">
        <v>10</v>
      </c>
      <c r="F169" s="14" t="str">
        <f>TEXT(17055,"00000")</f>
        <v>17055</v>
      </c>
      <c r="G169" s="13"/>
      <c r="H169" s="16" t="str">
        <f t="shared" si="19"/>
        <v>08368317055</v>
      </c>
      <c r="I169" s="17">
        <f t="shared" si="20"/>
        <v>0</v>
      </c>
      <c r="J169" s="17" t="str">
        <f t="shared" si="21"/>
        <v>083683170550</v>
      </c>
      <c r="K169" s="11" t="str">
        <f t="shared" si="22"/>
        <v>00083683170550</v>
      </c>
    </row>
    <row r="170" spans="2:11" x14ac:dyDescent="0.25">
      <c r="B170" s="13" t="s">
        <v>75</v>
      </c>
      <c r="C170" s="7" t="str">
        <f t="shared" si="28"/>
        <v>B17055-SD</v>
      </c>
      <c r="D170" s="13" t="s">
        <v>76</v>
      </c>
      <c r="E170" s="15" t="s">
        <v>10</v>
      </c>
      <c r="F170" s="14" t="str">
        <f>TEXT(17155,"00000")</f>
        <v>17155</v>
      </c>
      <c r="G170" s="13"/>
      <c r="H170" s="16" t="str">
        <f t="shared" si="19"/>
        <v>08368317155</v>
      </c>
      <c r="I170" s="17">
        <f t="shared" si="20"/>
        <v>7</v>
      </c>
      <c r="J170" s="17" t="str">
        <f t="shared" si="21"/>
        <v>083683171557</v>
      </c>
      <c r="K170" s="11" t="str">
        <f t="shared" si="22"/>
        <v>00083683171557</v>
      </c>
    </row>
    <row r="171" spans="2:11" x14ac:dyDescent="0.25">
      <c r="B171" s="13" t="s">
        <v>83</v>
      </c>
      <c r="C171" s="7" t="str">
        <f t="shared" si="28"/>
        <v>B18055</v>
      </c>
      <c r="D171" s="13" t="s">
        <v>84</v>
      </c>
      <c r="E171" s="15" t="s">
        <v>10</v>
      </c>
      <c r="F171" s="14" t="str">
        <f>TEXT((RIGHT(B171,LEN(B171)-5)),"00000")</f>
        <v>18055</v>
      </c>
      <c r="G171" s="13"/>
      <c r="H171" s="16" t="str">
        <f t="shared" si="19"/>
        <v>08368318055</v>
      </c>
      <c r="I171" s="17">
        <f t="shared" si="20"/>
        <v>9</v>
      </c>
      <c r="J171" s="17" t="str">
        <f t="shared" si="21"/>
        <v>083683180559</v>
      </c>
      <c r="K171" s="11" t="str">
        <f t="shared" si="22"/>
        <v>00083683180559</v>
      </c>
    </row>
    <row r="172" spans="2:11" x14ac:dyDescent="0.25">
      <c r="B172" s="13" t="s">
        <v>89</v>
      </c>
      <c r="C172" s="7" t="str">
        <f t="shared" si="28"/>
        <v>B19055</v>
      </c>
      <c r="D172" s="13" t="s">
        <v>90</v>
      </c>
      <c r="E172" s="15" t="s">
        <v>10</v>
      </c>
      <c r="F172" s="14" t="str">
        <f>TEXT((RIGHT(B172,LEN(B172)-5)),"00000")</f>
        <v>19055</v>
      </c>
      <c r="G172" s="13"/>
      <c r="H172" s="16" t="str">
        <f t="shared" si="19"/>
        <v>08368319055</v>
      </c>
      <c r="I172" s="17">
        <f t="shared" si="20"/>
        <v>8</v>
      </c>
      <c r="J172" s="17" t="str">
        <f t="shared" si="21"/>
        <v>083683190558</v>
      </c>
      <c r="K172" s="11" t="str">
        <f t="shared" si="22"/>
        <v>00083683190558</v>
      </c>
    </row>
    <row r="173" spans="2:11" x14ac:dyDescent="0.25">
      <c r="B173" s="13" t="s">
        <v>107</v>
      </c>
      <c r="C173" s="7" t="str">
        <f t="shared" si="28"/>
        <v>B22001</v>
      </c>
      <c r="D173" s="13" t="s">
        <v>108</v>
      </c>
      <c r="E173" s="15" t="s">
        <v>10</v>
      </c>
      <c r="F173" s="14" t="str">
        <f>TEXT((RIGHT(B173,LEN(B173)-5)),"00000")</f>
        <v>22001</v>
      </c>
      <c r="G173" s="13"/>
      <c r="H173" s="16" t="str">
        <f t="shared" si="19"/>
        <v>08368322001</v>
      </c>
      <c r="I173" s="17">
        <f t="shared" si="20"/>
        <v>9</v>
      </c>
      <c r="J173" s="17" t="str">
        <f t="shared" si="21"/>
        <v>083683220019</v>
      </c>
      <c r="K173" s="11" t="str">
        <f t="shared" si="22"/>
        <v>00083683220019</v>
      </c>
    </row>
    <row r="174" spans="2:11" s="116" customFormat="1" x14ac:dyDescent="0.25">
      <c r="B174" s="109" t="s">
        <v>1473</v>
      </c>
      <c r="C174" s="110" t="str">
        <f t="shared" ref="C174" si="29">RIGHT(B174,LEN(B174)-4)</f>
        <v>B24055</v>
      </c>
      <c r="D174" s="109" t="s">
        <v>1474</v>
      </c>
      <c r="E174" s="111" t="s">
        <v>10</v>
      </c>
      <c r="F174" s="117">
        <v>2455</v>
      </c>
      <c r="G174" s="109"/>
      <c r="H174" s="113" t="str">
        <f t="shared" ref="H174" si="30">E174&amp;F174</f>
        <v>0836832455</v>
      </c>
      <c r="I174" s="114">
        <v>6</v>
      </c>
      <c r="J174" s="114" t="str">
        <f t="shared" ref="J174" si="31">H174&amp;I174</f>
        <v>08368324556</v>
      </c>
      <c r="K174" s="115" t="str">
        <f t="shared" ref="K174" si="32">TEXT(H174&amp;I174,"00000000000000")</f>
        <v>00008368324556</v>
      </c>
    </row>
    <row r="175" spans="2:11" x14ac:dyDescent="0.25">
      <c r="B175" s="13" t="s">
        <v>130</v>
      </c>
      <c r="C175" s="7" t="str">
        <f t="shared" si="28"/>
        <v>B29055</v>
      </c>
      <c r="D175" s="13" t="s">
        <v>131</v>
      </c>
      <c r="E175" s="15" t="s">
        <v>10</v>
      </c>
      <c r="F175" s="14" t="str">
        <f>TEXT((RIGHT(B175,LEN(B175)-5)),"00000")</f>
        <v>29055</v>
      </c>
      <c r="G175" s="13"/>
      <c r="H175" s="16" t="str">
        <f t="shared" si="19"/>
        <v>08368329055</v>
      </c>
      <c r="I175" s="17">
        <f t="shared" si="20"/>
        <v>5</v>
      </c>
      <c r="J175" s="17" t="str">
        <f t="shared" si="21"/>
        <v>083683290555</v>
      </c>
      <c r="K175" s="11" t="str">
        <f t="shared" si="22"/>
        <v>00083683290555</v>
      </c>
    </row>
    <row r="176" spans="2:11" x14ac:dyDescent="0.25">
      <c r="B176" s="13" t="s">
        <v>148</v>
      </c>
      <c r="C176" s="7" t="str">
        <f t="shared" si="28"/>
        <v>B32055</v>
      </c>
      <c r="D176" s="13" t="s">
        <v>149</v>
      </c>
      <c r="E176" s="15" t="s">
        <v>10</v>
      </c>
      <c r="F176" s="14" t="str">
        <f>TEXT((RIGHT(B176,LEN(B176)-5)),"00000")</f>
        <v>32055</v>
      </c>
      <c r="G176" s="13"/>
      <c r="H176" s="16" t="str">
        <f t="shared" si="19"/>
        <v>08368332055</v>
      </c>
      <c r="I176" s="17">
        <f t="shared" si="20"/>
        <v>9</v>
      </c>
      <c r="J176" s="17" t="str">
        <f t="shared" si="21"/>
        <v>083683320559</v>
      </c>
      <c r="K176" s="11" t="str">
        <f t="shared" si="22"/>
        <v>00083683320559</v>
      </c>
    </row>
    <row r="177" spans="2:11" x14ac:dyDescent="0.25">
      <c r="B177" s="13" t="s">
        <v>152</v>
      </c>
      <c r="C177" s="7" t="str">
        <f t="shared" si="28"/>
        <v>B3250</v>
      </c>
      <c r="D177" s="13" t="s">
        <v>153</v>
      </c>
      <c r="E177" s="15" t="s">
        <v>10</v>
      </c>
      <c r="F177" s="14" t="str">
        <f>TEXT(32500,"00000")</f>
        <v>32500</v>
      </c>
      <c r="G177" s="13"/>
      <c r="H177" s="16" t="str">
        <f t="shared" si="19"/>
        <v>08368332500</v>
      </c>
      <c r="I177" s="17">
        <f t="shared" si="20"/>
        <v>4</v>
      </c>
      <c r="J177" s="17" t="str">
        <f t="shared" si="21"/>
        <v>083683325004</v>
      </c>
      <c r="K177" s="11" t="str">
        <f t="shared" si="22"/>
        <v>00083683325004</v>
      </c>
    </row>
    <row r="178" spans="2:11" x14ac:dyDescent="0.25">
      <c r="B178" s="13" t="s">
        <v>1467</v>
      </c>
      <c r="C178" s="7" t="str">
        <f t="shared" si="28"/>
        <v>B3250-5</v>
      </c>
      <c r="D178" s="13" t="s">
        <v>1468</v>
      </c>
      <c r="E178" s="15" t="s">
        <v>10</v>
      </c>
      <c r="F178" s="14" t="str">
        <f>TEXT(32505,"00000")</f>
        <v>32505</v>
      </c>
      <c r="G178" s="13"/>
      <c r="H178" s="16" t="str">
        <f t="shared" si="19"/>
        <v>08368332505</v>
      </c>
      <c r="I178" s="17">
        <f t="shared" si="20"/>
        <v>9</v>
      </c>
      <c r="J178" s="17" t="str">
        <f t="shared" si="21"/>
        <v>083683325059</v>
      </c>
      <c r="K178" s="11" t="str">
        <f t="shared" si="22"/>
        <v>00083683325059</v>
      </c>
    </row>
    <row r="179" spans="2:11" x14ac:dyDescent="0.25">
      <c r="B179" s="13" t="s">
        <v>160</v>
      </c>
      <c r="C179" s="7" t="str">
        <f t="shared" si="28"/>
        <v>B35055</v>
      </c>
      <c r="D179" s="13" t="s">
        <v>161</v>
      </c>
      <c r="E179" s="15" t="s">
        <v>10</v>
      </c>
      <c r="F179" s="14" t="str">
        <f>TEXT((RIGHT(B179,LEN(B179)-5)),"00000")</f>
        <v>35055</v>
      </c>
      <c r="G179" s="13"/>
      <c r="H179" s="16" t="str">
        <f t="shared" si="19"/>
        <v>08368335055</v>
      </c>
      <c r="I179" s="17">
        <f t="shared" si="20"/>
        <v>6</v>
      </c>
      <c r="J179" s="17" t="str">
        <f t="shared" si="21"/>
        <v>083683350556</v>
      </c>
      <c r="K179" s="11" t="str">
        <f t="shared" si="22"/>
        <v>00083683350556</v>
      </c>
    </row>
    <row r="180" spans="2:11" hidden="1" x14ac:dyDescent="0.25">
      <c r="B180" s="13" t="s">
        <v>186</v>
      </c>
      <c r="C180" s="7" t="str">
        <f t="shared" si="28"/>
        <v>B44001</v>
      </c>
      <c r="D180" s="13" t="s">
        <v>187</v>
      </c>
      <c r="E180" s="15" t="s">
        <v>10</v>
      </c>
      <c r="F180" s="14" t="str">
        <f>TEXT((RIGHT(B180,LEN(B180)-5)),"00000")</f>
        <v>44001</v>
      </c>
      <c r="G180" s="13"/>
      <c r="H180" s="16" t="str">
        <f t="shared" si="19"/>
        <v>08368344001</v>
      </c>
      <c r="I180" s="17">
        <f t="shared" si="20"/>
        <v>1</v>
      </c>
      <c r="J180" s="17" t="str">
        <f t="shared" si="21"/>
        <v>083683440011</v>
      </c>
      <c r="K180" s="11" t="str">
        <f t="shared" si="22"/>
        <v>00083683440011</v>
      </c>
    </row>
    <row r="181" spans="2:11" hidden="1" x14ac:dyDescent="0.25">
      <c r="B181" s="13" t="s">
        <v>188</v>
      </c>
      <c r="C181" s="7" t="str">
        <f t="shared" si="28"/>
        <v>B44003</v>
      </c>
      <c r="D181" s="13" t="s">
        <v>189</v>
      </c>
      <c r="E181" s="15" t="s">
        <v>10</v>
      </c>
      <c r="F181" s="14" t="str">
        <f>TEXT((RIGHT(B181,LEN(B181)-5)),"00000")</f>
        <v>44003</v>
      </c>
      <c r="G181" s="13"/>
      <c r="H181" s="16" t="str">
        <f t="shared" si="19"/>
        <v>08368344003</v>
      </c>
      <c r="I181" s="17">
        <f t="shared" si="20"/>
        <v>5</v>
      </c>
      <c r="J181" s="17" t="str">
        <f t="shared" si="21"/>
        <v>083683440035</v>
      </c>
      <c r="K181" s="11" t="str">
        <f t="shared" si="22"/>
        <v>00083683440035</v>
      </c>
    </row>
    <row r="182" spans="2:11" hidden="1" x14ac:dyDescent="0.25">
      <c r="B182" s="13" t="s">
        <v>190</v>
      </c>
      <c r="C182" s="7" t="str">
        <f t="shared" si="28"/>
        <v>B44004</v>
      </c>
      <c r="D182" s="13" t="s">
        <v>191</v>
      </c>
      <c r="E182" s="15" t="s">
        <v>10</v>
      </c>
      <c r="F182" s="14" t="str">
        <f>TEXT((RIGHT(B182,LEN(B182)-5)),"00000")</f>
        <v>44004</v>
      </c>
      <c r="G182" s="13"/>
      <c r="H182" s="16" t="str">
        <f t="shared" si="19"/>
        <v>08368344004</v>
      </c>
      <c r="I182" s="17">
        <f t="shared" si="20"/>
        <v>2</v>
      </c>
      <c r="J182" s="17" t="str">
        <f t="shared" si="21"/>
        <v>083683440042</v>
      </c>
      <c r="K182" s="11" t="str">
        <f t="shared" si="22"/>
        <v>00083683440042</v>
      </c>
    </row>
    <row r="183" spans="2:11" hidden="1" x14ac:dyDescent="0.25">
      <c r="B183" s="13" t="s">
        <v>192</v>
      </c>
      <c r="C183" s="7" t="str">
        <f t="shared" si="28"/>
        <v>B44005</v>
      </c>
      <c r="D183" s="13" t="s">
        <v>193</v>
      </c>
      <c r="E183" s="15" t="s">
        <v>10</v>
      </c>
      <c r="F183" s="14" t="str">
        <f>TEXT((RIGHT(B183,LEN(B183)-5)),"00000")</f>
        <v>44005</v>
      </c>
      <c r="G183" s="13"/>
      <c r="H183" s="16" t="str">
        <f t="shared" si="19"/>
        <v>08368344005</v>
      </c>
      <c r="I183" s="17">
        <f t="shared" si="20"/>
        <v>9</v>
      </c>
      <c r="J183" s="17" t="str">
        <f t="shared" si="21"/>
        <v>083683440059</v>
      </c>
      <c r="K183" s="11" t="str">
        <f t="shared" si="22"/>
        <v>00083683440059</v>
      </c>
    </row>
    <row r="184" spans="2:11" hidden="1" x14ac:dyDescent="0.25">
      <c r="B184" s="13" t="s">
        <v>194</v>
      </c>
      <c r="C184" s="7" t="str">
        <f t="shared" si="28"/>
        <v>B440055</v>
      </c>
      <c r="D184" s="13" t="s">
        <v>195</v>
      </c>
      <c r="E184" s="15" t="s">
        <v>10</v>
      </c>
      <c r="F184" s="14" t="str">
        <f>TEXT(44006,"00000")</f>
        <v>44006</v>
      </c>
      <c r="G184" s="13"/>
      <c r="H184" s="16" t="str">
        <f t="shared" si="19"/>
        <v>08368344006</v>
      </c>
      <c r="I184" s="17">
        <f t="shared" si="20"/>
        <v>6</v>
      </c>
      <c r="J184" s="17" t="str">
        <f t="shared" si="21"/>
        <v>083683440066</v>
      </c>
      <c r="K184" s="11" t="str">
        <f t="shared" si="22"/>
        <v>00083683440066</v>
      </c>
    </row>
    <row r="185" spans="2:11" hidden="1" x14ac:dyDescent="0.25">
      <c r="B185" s="13" t="s">
        <v>196</v>
      </c>
      <c r="C185" s="7" t="str">
        <f t="shared" si="28"/>
        <v>B44128</v>
      </c>
      <c r="D185" s="13" t="s">
        <v>197</v>
      </c>
      <c r="E185" s="15" t="s">
        <v>10</v>
      </c>
      <c r="F185" s="14" t="str">
        <f>TEXT((RIGHT(B185,LEN(B185)-5)),"00000")</f>
        <v>44128</v>
      </c>
      <c r="G185" s="13"/>
      <c r="H185" s="16" t="str">
        <f t="shared" si="19"/>
        <v>08368344128</v>
      </c>
      <c r="I185" s="17">
        <f t="shared" si="20"/>
        <v>5</v>
      </c>
      <c r="J185" s="17" t="str">
        <f t="shared" si="21"/>
        <v>083683441285</v>
      </c>
      <c r="K185" s="11" t="str">
        <f t="shared" si="22"/>
        <v>00083683441285</v>
      </c>
    </row>
    <row r="186" spans="2:11" hidden="1" x14ac:dyDescent="0.25">
      <c r="B186" s="13" t="s">
        <v>210</v>
      </c>
      <c r="C186" s="7" t="str">
        <f t="shared" si="28"/>
        <v>B55001</v>
      </c>
      <c r="D186" s="13" t="s">
        <v>211</v>
      </c>
      <c r="E186" s="15" t="s">
        <v>10</v>
      </c>
      <c r="F186" s="14" t="str">
        <f>TEXT((RIGHT(B186,LEN(B186)-5)),"00000")</f>
        <v>55001</v>
      </c>
      <c r="G186" s="13"/>
      <c r="H186" s="16" t="str">
        <f t="shared" si="19"/>
        <v>08368355001</v>
      </c>
      <c r="I186" s="17">
        <f t="shared" si="20"/>
        <v>7</v>
      </c>
      <c r="J186" s="17" t="str">
        <f t="shared" si="21"/>
        <v>083683550017</v>
      </c>
      <c r="K186" s="11" t="str">
        <f t="shared" si="22"/>
        <v>00083683550017</v>
      </c>
    </row>
    <row r="187" spans="2:11" hidden="1" x14ac:dyDescent="0.25">
      <c r="B187" s="13" t="s">
        <v>212</v>
      </c>
      <c r="C187" s="7" t="str">
        <f t="shared" si="28"/>
        <v>B55010</v>
      </c>
      <c r="D187" s="13" t="s">
        <v>213</v>
      </c>
      <c r="E187" s="15" t="s">
        <v>10</v>
      </c>
      <c r="F187" s="14" t="str">
        <f>TEXT((RIGHT(B187,LEN(B187)-5)),"00000")</f>
        <v>55010</v>
      </c>
      <c r="G187" s="13"/>
      <c r="H187" s="16" t="str">
        <f t="shared" si="19"/>
        <v>08368355010</v>
      </c>
      <c r="I187" s="17">
        <f t="shared" si="20"/>
        <v>9</v>
      </c>
      <c r="J187" s="17" t="str">
        <f t="shared" si="21"/>
        <v>083683550109</v>
      </c>
      <c r="K187" s="11" t="str">
        <f t="shared" si="22"/>
        <v>00083683550109</v>
      </c>
    </row>
    <row r="188" spans="2:11" x14ac:dyDescent="0.25">
      <c r="B188" s="13" t="s">
        <v>1254</v>
      </c>
      <c r="C188" s="7" t="str">
        <f t="shared" si="28"/>
        <v>B55055</v>
      </c>
      <c r="D188" s="13" t="s">
        <v>1255</v>
      </c>
      <c r="E188" s="15" t="s">
        <v>10</v>
      </c>
      <c r="F188" s="14" t="str">
        <f>TEXT((RIGHT(B188,LEN(B188)-5)),"00000")</f>
        <v>55055</v>
      </c>
      <c r="G188" s="13"/>
      <c r="H188" s="16" t="str">
        <f t="shared" si="19"/>
        <v>08368355055</v>
      </c>
      <c r="I188" s="17">
        <f t="shared" si="20"/>
        <v>0</v>
      </c>
      <c r="J188" s="17" t="str">
        <f t="shared" si="21"/>
        <v>083683550550</v>
      </c>
      <c r="K188" s="11" t="str">
        <f t="shared" si="22"/>
        <v>00083683550550</v>
      </c>
    </row>
    <row r="189" spans="2:11" x14ac:dyDescent="0.25">
      <c r="B189" s="62" t="s">
        <v>1445</v>
      </c>
      <c r="C189" s="63" t="str">
        <f t="shared" si="28"/>
        <v>B0W22</v>
      </c>
      <c r="D189" s="62" t="s">
        <v>1446</v>
      </c>
      <c r="E189" s="64" t="s">
        <v>10</v>
      </c>
      <c r="F189" s="92" t="str">
        <f>TEXT(60020,"00000")</f>
        <v>60020</v>
      </c>
      <c r="G189" s="62"/>
      <c r="H189" s="66" t="str">
        <f t="shared" si="19"/>
        <v>08368360020</v>
      </c>
      <c r="I189" s="67">
        <f t="shared" si="20"/>
        <v>0</v>
      </c>
      <c r="J189" s="67" t="str">
        <f t="shared" si="21"/>
        <v>083683600200</v>
      </c>
      <c r="K189" s="68" t="str">
        <f t="shared" si="22"/>
        <v>00083683600200</v>
      </c>
    </row>
    <row r="190" spans="2:11" x14ac:dyDescent="0.25">
      <c r="B190" s="13" t="s">
        <v>222</v>
      </c>
      <c r="C190" s="7" t="str">
        <f t="shared" si="28"/>
        <v>B5W15</v>
      </c>
      <c r="D190" s="13" t="s">
        <v>223</v>
      </c>
      <c r="E190" s="15" t="s">
        <v>10</v>
      </c>
      <c r="F190" s="93" t="str">
        <f>TEXT(60510,"00000")</f>
        <v>60510</v>
      </c>
      <c r="G190" s="13"/>
      <c r="H190" s="16" t="str">
        <f t="shared" si="19"/>
        <v>08368360510</v>
      </c>
      <c r="I190" s="17">
        <f t="shared" si="20"/>
        <v>6</v>
      </c>
      <c r="J190" s="17" t="str">
        <f t="shared" si="21"/>
        <v>083683605106</v>
      </c>
      <c r="K190" s="11" t="str">
        <f t="shared" si="22"/>
        <v>00083683605106</v>
      </c>
    </row>
    <row r="191" spans="2:11" x14ac:dyDescent="0.25">
      <c r="B191" s="13" t="s">
        <v>224</v>
      </c>
      <c r="C191" s="7" t="str">
        <f t="shared" si="28"/>
        <v>B5W20</v>
      </c>
      <c r="D191" s="13" t="s">
        <v>225</v>
      </c>
      <c r="E191" s="15" t="s">
        <v>10</v>
      </c>
      <c r="F191" s="93" t="str">
        <f>TEXT(60520,"00000")</f>
        <v>60520</v>
      </c>
      <c r="G191" s="13"/>
      <c r="H191" s="16" t="str">
        <f t="shared" si="19"/>
        <v>08368360520</v>
      </c>
      <c r="I191" s="17">
        <f t="shared" si="20"/>
        <v>5</v>
      </c>
      <c r="J191" s="17" t="str">
        <f t="shared" si="21"/>
        <v>083683605205</v>
      </c>
      <c r="K191" s="11" t="str">
        <f t="shared" si="22"/>
        <v>00083683605205</v>
      </c>
    </row>
    <row r="192" spans="2:11" x14ac:dyDescent="0.25">
      <c r="B192" s="62" t="s">
        <v>1436</v>
      </c>
      <c r="C192" s="63" t="str">
        <f t="shared" si="28"/>
        <v>B5W21</v>
      </c>
      <c r="D192" s="62" t="s">
        <v>1435</v>
      </c>
      <c r="E192" s="64" t="s">
        <v>10</v>
      </c>
      <c r="F192" s="92" t="str">
        <f>TEXT(60521,"00000")</f>
        <v>60521</v>
      </c>
      <c r="G192" s="62"/>
      <c r="H192" s="66" t="str">
        <f t="shared" si="19"/>
        <v>08368360521</v>
      </c>
      <c r="I192" s="67">
        <f t="shared" si="20"/>
        <v>2</v>
      </c>
      <c r="J192" s="67" t="str">
        <f t="shared" si="21"/>
        <v>083683605212</v>
      </c>
      <c r="K192" s="68" t="str">
        <f t="shared" si="22"/>
        <v>00083683605212</v>
      </c>
    </row>
    <row r="193" spans="2:11" x14ac:dyDescent="0.25">
      <c r="B193" s="90" t="s">
        <v>226</v>
      </c>
      <c r="C193" s="88" t="str">
        <f t="shared" si="28"/>
        <v>B5W22</v>
      </c>
      <c r="D193" s="90" t="s">
        <v>227</v>
      </c>
      <c r="E193" s="91" t="s">
        <v>10</v>
      </c>
      <c r="F193" s="94" t="str">
        <f>TEXT(60522,"00000")</f>
        <v>60522</v>
      </c>
      <c r="G193" s="90"/>
      <c r="H193" s="95" t="str">
        <f t="shared" si="19"/>
        <v>08368360522</v>
      </c>
      <c r="I193" s="96">
        <f t="shared" si="20"/>
        <v>9</v>
      </c>
      <c r="J193" s="96" t="str">
        <f t="shared" si="21"/>
        <v>083683605229</v>
      </c>
      <c r="K193" s="89" t="str">
        <f t="shared" si="22"/>
        <v>00083683605229</v>
      </c>
    </row>
    <row r="194" spans="2:11" x14ac:dyDescent="0.25">
      <c r="B194" s="13" t="s">
        <v>228</v>
      </c>
      <c r="C194" s="7" t="str">
        <f t="shared" si="28"/>
        <v>B5W30</v>
      </c>
      <c r="D194" s="13" t="s">
        <v>229</v>
      </c>
      <c r="E194" s="15" t="s">
        <v>10</v>
      </c>
      <c r="F194" s="93" t="str">
        <f>TEXT(60530,"00000")</f>
        <v>60530</v>
      </c>
      <c r="G194" s="13"/>
      <c r="H194" s="16" t="str">
        <f t="shared" si="19"/>
        <v>08368360530</v>
      </c>
      <c r="I194" s="17">
        <f t="shared" si="20"/>
        <v>4</v>
      </c>
      <c r="J194" s="17" t="str">
        <f t="shared" si="21"/>
        <v>083683605304</v>
      </c>
      <c r="K194" s="11" t="str">
        <f t="shared" si="22"/>
        <v>00083683605304</v>
      </c>
    </row>
    <row r="195" spans="2:11" x14ac:dyDescent="0.25">
      <c r="B195" s="62" t="s">
        <v>1438</v>
      </c>
      <c r="C195" s="63" t="str">
        <f t="shared" si="28"/>
        <v>B5W31</v>
      </c>
      <c r="D195" s="62" t="s">
        <v>1437</v>
      </c>
      <c r="E195" s="64" t="s">
        <v>10</v>
      </c>
      <c r="F195" s="92" t="str">
        <f>TEXT(60531,"00000")</f>
        <v>60531</v>
      </c>
      <c r="G195" s="62"/>
      <c r="H195" s="66" t="str">
        <f t="shared" si="19"/>
        <v>08368360531</v>
      </c>
      <c r="I195" s="67">
        <f t="shared" si="20"/>
        <v>1</v>
      </c>
      <c r="J195" s="67" t="str">
        <f t="shared" si="21"/>
        <v>083683605311</v>
      </c>
      <c r="K195" s="68" t="str">
        <f t="shared" si="22"/>
        <v>00083683605311</v>
      </c>
    </row>
    <row r="196" spans="2:11" x14ac:dyDescent="0.25">
      <c r="B196" s="90" t="s">
        <v>230</v>
      </c>
      <c r="C196" s="88" t="str">
        <f t="shared" si="28"/>
        <v>B5W32</v>
      </c>
      <c r="D196" s="90" t="s">
        <v>231</v>
      </c>
      <c r="E196" s="91" t="s">
        <v>10</v>
      </c>
      <c r="F196" s="94" t="str">
        <f>TEXT(60532,"00000")</f>
        <v>60532</v>
      </c>
      <c r="G196" s="90"/>
      <c r="H196" s="95" t="str">
        <f t="shared" si="19"/>
        <v>08368360532</v>
      </c>
      <c r="I196" s="96">
        <f t="shared" si="20"/>
        <v>8</v>
      </c>
      <c r="J196" s="96" t="str">
        <f t="shared" si="21"/>
        <v>083683605328</v>
      </c>
      <c r="K196" s="89" t="str">
        <f t="shared" si="22"/>
        <v>00083683605328</v>
      </c>
    </row>
    <row r="197" spans="2:11" x14ac:dyDescent="0.25">
      <c r="B197" s="62" t="s">
        <v>1443</v>
      </c>
      <c r="C197" s="63" t="str">
        <f t="shared" si="28"/>
        <v>B5W33</v>
      </c>
      <c r="D197" s="62" t="s">
        <v>1444</v>
      </c>
      <c r="E197" s="64" t="s">
        <v>10</v>
      </c>
      <c r="F197" s="92" t="str">
        <f>TEXT(60533,"00000")</f>
        <v>60533</v>
      </c>
      <c r="G197" s="62"/>
      <c r="H197" s="66" t="str">
        <f t="shared" si="19"/>
        <v>08368360533</v>
      </c>
      <c r="I197" s="67">
        <f t="shared" si="20"/>
        <v>5</v>
      </c>
      <c r="J197" s="67" t="str">
        <f t="shared" si="21"/>
        <v>083683605335</v>
      </c>
      <c r="K197" s="68" t="str">
        <f t="shared" si="22"/>
        <v>00083683605335</v>
      </c>
    </row>
    <row r="198" spans="2:11" x14ac:dyDescent="0.25">
      <c r="B198" s="13" t="s">
        <v>13</v>
      </c>
      <c r="C198" s="7" t="str">
        <f t="shared" si="28"/>
        <v>B10W30</v>
      </c>
      <c r="D198" s="13" t="s">
        <v>14</v>
      </c>
      <c r="E198" s="15" t="s">
        <v>10</v>
      </c>
      <c r="F198" s="93" t="str">
        <f>TEXT(61030,"00000")</f>
        <v>61030</v>
      </c>
      <c r="G198" s="13"/>
      <c r="H198" s="16" t="str">
        <f t="shared" si="19"/>
        <v>08368361030</v>
      </c>
      <c r="I198" s="17">
        <f t="shared" si="20"/>
        <v>8</v>
      </c>
      <c r="J198" s="17" t="str">
        <f t="shared" si="21"/>
        <v>083683610308</v>
      </c>
      <c r="K198" s="11" t="str">
        <f t="shared" si="22"/>
        <v>00083683610308</v>
      </c>
    </row>
    <row r="199" spans="2:11" x14ac:dyDescent="0.25">
      <c r="B199" s="62" t="s">
        <v>1439</v>
      </c>
      <c r="C199" s="63" t="str">
        <f t="shared" si="28"/>
        <v>B10W31</v>
      </c>
      <c r="D199" s="62" t="s">
        <v>1440</v>
      </c>
      <c r="E199" s="64" t="s">
        <v>10</v>
      </c>
      <c r="F199" s="92" t="str">
        <f>TEXT(61031,"00000")</f>
        <v>61031</v>
      </c>
      <c r="G199" s="62"/>
      <c r="H199" s="66" t="str">
        <f t="shared" si="19"/>
        <v>08368361031</v>
      </c>
      <c r="I199" s="67">
        <f t="shared" si="20"/>
        <v>5</v>
      </c>
      <c r="J199" s="67" t="str">
        <f t="shared" si="21"/>
        <v>083683610315</v>
      </c>
      <c r="K199" s="68" t="str">
        <f t="shared" si="22"/>
        <v>00083683610315</v>
      </c>
    </row>
    <row r="200" spans="2:11" x14ac:dyDescent="0.25">
      <c r="B200" s="62" t="s">
        <v>1441</v>
      </c>
      <c r="C200" s="63" t="str">
        <f t="shared" si="28"/>
        <v>B10W32</v>
      </c>
      <c r="D200" s="62" t="s">
        <v>1442</v>
      </c>
      <c r="E200" s="64" t="s">
        <v>10</v>
      </c>
      <c r="F200" s="92" t="str">
        <f>TEXT(61032,"00000")</f>
        <v>61032</v>
      </c>
      <c r="G200" s="62"/>
      <c r="H200" s="66" t="str">
        <f t="shared" si="19"/>
        <v>08368361032</v>
      </c>
      <c r="I200" s="67">
        <f t="shared" si="20"/>
        <v>2</v>
      </c>
      <c r="J200" s="67" t="str">
        <f t="shared" si="21"/>
        <v>083683610322</v>
      </c>
      <c r="K200" s="68" t="str">
        <f t="shared" si="22"/>
        <v>00083683610322</v>
      </c>
    </row>
    <row r="201" spans="2:11" x14ac:dyDescent="0.25">
      <c r="B201" s="62" t="s">
        <v>1449</v>
      </c>
      <c r="C201" s="63" t="str">
        <f t="shared" si="28"/>
        <v>B10W41</v>
      </c>
      <c r="D201" s="62" t="s">
        <v>1450</v>
      </c>
      <c r="E201" s="64" t="s">
        <v>10</v>
      </c>
      <c r="F201" s="92" t="str">
        <f>TEXT(61041,"00000")</f>
        <v>61041</v>
      </c>
      <c r="G201" s="62"/>
      <c r="H201" s="66" t="str">
        <f t="shared" si="19"/>
        <v>08368361041</v>
      </c>
      <c r="I201" s="67">
        <f t="shared" si="20"/>
        <v>4</v>
      </c>
      <c r="J201" s="67" t="str">
        <f t="shared" si="21"/>
        <v>083683610414</v>
      </c>
      <c r="K201" s="68" t="str">
        <f t="shared" si="22"/>
        <v>00083683610414</v>
      </c>
    </row>
    <row r="202" spans="2:11" x14ac:dyDescent="0.25">
      <c r="B202" s="62" t="s">
        <v>1447</v>
      </c>
      <c r="C202" s="63" t="str">
        <f t="shared" ref="C202:C209" si="33">RIGHT(B202,LEN(B202)-4)</f>
        <v>B10W42</v>
      </c>
      <c r="D202" s="62" t="s">
        <v>1448</v>
      </c>
      <c r="E202" s="64" t="s">
        <v>10</v>
      </c>
      <c r="F202" s="92" t="str">
        <f>TEXT(61042,"00000")</f>
        <v>61042</v>
      </c>
      <c r="G202" s="62"/>
      <c r="H202" s="66" t="str">
        <f t="shared" ref="H202:H243" si="34">E202&amp;F202</f>
        <v>08368361042</v>
      </c>
      <c r="I202" s="67">
        <f t="shared" ref="I202:I243" si="35">IF(MOD(3*(MID(H202,1,1)+MID(H202,3,1)+MID(H202,5,1)+MID(H202,7,1)+MID(H202,9,1)+MID(H202,11,1))
+MID(H202,2,1)+MID(H202,4,1)+MID(H202,6,1)+MID(H202,8,1)+MID(H202,10,1),10)=0,0,10-
MOD(3*(MID(H202,1,1)+MID(H202,3,1)+MID(H202,5,1)+MID(H202,7,1)+MID(H202,9,1)+MID(H202,11,1))
+MID(H202,2,1)+MID(H202,4,1)+MID(H202,6,1)+MID(H202,8,1)+MID(H202,10,1),10))</f>
        <v>1</v>
      </c>
      <c r="J202" s="67" t="str">
        <f t="shared" ref="J202:J243" si="36">H202&amp;I202</f>
        <v>083683610421</v>
      </c>
      <c r="K202" s="68" t="str">
        <f t="shared" ref="K202:K243" si="37">TEXT(H202&amp;I202,"00000000000000")</f>
        <v>00083683610421</v>
      </c>
    </row>
    <row r="203" spans="2:11" hidden="1" x14ac:dyDescent="0.25">
      <c r="B203" s="13" t="s">
        <v>55</v>
      </c>
      <c r="C203" s="7" t="str">
        <f t="shared" si="33"/>
        <v>B15W40</v>
      </c>
      <c r="D203" s="13" t="s">
        <v>56</v>
      </c>
      <c r="E203" s="15" t="s">
        <v>10</v>
      </c>
      <c r="F203" s="93" t="str">
        <f>TEXT(61540,"00000")</f>
        <v>61540</v>
      </c>
      <c r="G203" s="13"/>
      <c r="H203" s="16" t="str">
        <f t="shared" si="34"/>
        <v>08368361540</v>
      </c>
      <c r="I203" s="17">
        <f t="shared" si="35"/>
        <v>2</v>
      </c>
      <c r="J203" s="17" t="str">
        <f t="shared" si="36"/>
        <v>083683615402</v>
      </c>
      <c r="K203" s="11" t="str">
        <f t="shared" si="37"/>
        <v>00083683615402</v>
      </c>
    </row>
    <row r="204" spans="2:11" hidden="1" x14ac:dyDescent="0.25">
      <c r="B204" s="13" t="s">
        <v>57</v>
      </c>
      <c r="C204" s="7" t="str">
        <f t="shared" si="33"/>
        <v>B15W41</v>
      </c>
      <c r="D204" s="13" t="s">
        <v>58</v>
      </c>
      <c r="E204" s="15" t="s">
        <v>10</v>
      </c>
      <c r="F204" s="93" t="str">
        <f>TEXT(61541,"00000")</f>
        <v>61541</v>
      </c>
      <c r="G204" s="13"/>
      <c r="H204" s="16" t="str">
        <f t="shared" si="34"/>
        <v>08368361541</v>
      </c>
      <c r="I204" s="17">
        <f t="shared" si="35"/>
        <v>9</v>
      </c>
      <c r="J204" s="17" t="str">
        <f t="shared" si="36"/>
        <v>083683615419</v>
      </c>
      <c r="K204" s="11" t="str">
        <f t="shared" si="37"/>
        <v>00083683615419</v>
      </c>
    </row>
    <row r="205" spans="2:11" hidden="1" x14ac:dyDescent="0.25">
      <c r="B205" s="13" t="s">
        <v>59</v>
      </c>
      <c r="C205" s="7" t="str">
        <f t="shared" si="33"/>
        <v>B15W42</v>
      </c>
      <c r="D205" s="13" t="s">
        <v>60</v>
      </c>
      <c r="E205" s="15" t="s">
        <v>10</v>
      </c>
      <c r="F205" s="93" t="str">
        <f>TEXT(61542,"00000")</f>
        <v>61542</v>
      </c>
      <c r="G205" s="13"/>
      <c r="H205" s="16" t="str">
        <f t="shared" si="34"/>
        <v>08368361542</v>
      </c>
      <c r="I205" s="17">
        <f t="shared" si="35"/>
        <v>6</v>
      </c>
      <c r="J205" s="17" t="str">
        <f t="shared" si="36"/>
        <v>083683615426</v>
      </c>
      <c r="K205" s="11" t="str">
        <f t="shared" si="37"/>
        <v>00083683615426</v>
      </c>
    </row>
    <row r="206" spans="2:11" hidden="1" x14ac:dyDescent="0.25">
      <c r="B206" s="13" t="s">
        <v>61</v>
      </c>
      <c r="C206" s="7" t="str">
        <f t="shared" si="33"/>
        <v>B15W43</v>
      </c>
      <c r="D206" s="13" t="s">
        <v>62</v>
      </c>
      <c r="E206" s="15" t="s">
        <v>10</v>
      </c>
      <c r="F206" s="93" t="str">
        <f>TEXT(61543,"00000")</f>
        <v>61543</v>
      </c>
      <c r="G206" s="13"/>
      <c r="H206" s="16" t="str">
        <f t="shared" si="34"/>
        <v>08368361543</v>
      </c>
      <c r="I206" s="17">
        <f t="shared" si="35"/>
        <v>3</v>
      </c>
      <c r="J206" s="17" t="str">
        <f t="shared" si="36"/>
        <v>083683615433</v>
      </c>
      <c r="K206" s="11" t="str">
        <f t="shared" si="37"/>
        <v>00083683615433</v>
      </c>
    </row>
    <row r="207" spans="2:11" x14ac:dyDescent="0.25">
      <c r="B207" s="13" t="s">
        <v>234</v>
      </c>
      <c r="C207" s="7" t="str">
        <f t="shared" si="33"/>
        <v>B66001</v>
      </c>
      <c r="D207" s="13" t="s">
        <v>235</v>
      </c>
      <c r="E207" s="15" t="s">
        <v>10</v>
      </c>
      <c r="F207" s="14" t="str">
        <f>TEXT((RIGHT(B207,LEN(B207)-5)),"00000")</f>
        <v>66001</v>
      </c>
      <c r="G207" s="13"/>
      <c r="H207" s="16" t="str">
        <f t="shared" si="34"/>
        <v>08368366001</v>
      </c>
      <c r="I207" s="17">
        <f t="shared" si="35"/>
        <v>3</v>
      </c>
      <c r="J207" s="17" t="str">
        <f t="shared" si="36"/>
        <v>083683660013</v>
      </c>
      <c r="K207" s="11" t="str">
        <f t="shared" si="37"/>
        <v>00083683660013</v>
      </c>
    </row>
    <row r="208" spans="2:11" hidden="1" x14ac:dyDescent="0.25">
      <c r="B208" s="13" t="s">
        <v>236</v>
      </c>
      <c r="C208" s="7" t="str">
        <f t="shared" si="33"/>
        <v>B75140</v>
      </c>
      <c r="D208" s="13" t="s">
        <v>237</v>
      </c>
      <c r="E208" s="15" t="s">
        <v>10</v>
      </c>
      <c r="F208" s="93" t="str">
        <f>TEXT(75140,"00000")</f>
        <v>75140</v>
      </c>
      <c r="G208" s="13"/>
      <c r="H208" s="16" t="str">
        <f t="shared" si="34"/>
        <v>08368375140</v>
      </c>
      <c r="I208" s="17">
        <f t="shared" si="35"/>
        <v>7</v>
      </c>
      <c r="J208" s="17" t="str">
        <f t="shared" si="36"/>
        <v>083683751407</v>
      </c>
      <c r="K208" s="11" t="str">
        <f t="shared" si="37"/>
        <v>00083683751407</v>
      </c>
    </row>
    <row r="209" spans="2:11" hidden="1" x14ac:dyDescent="0.25">
      <c r="B209" s="13" t="s">
        <v>238</v>
      </c>
      <c r="C209" s="7" t="str">
        <f t="shared" si="33"/>
        <v>B77012</v>
      </c>
      <c r="D209" s="13" t="s">
        <v>239</v>
      </c>
      <c r="E209" s="15" t="s">
        <v>10</v>
      </c>
      <c r="F209" s="14" t="str">
        <f>TEXT((RIGHT(B209,LEN(B209)-5)),"00000")</f>
        <v>77012</v>
      </c>
      <c r="G209" s="13"/>
      <c r="H209" s="16" t="str">
        <f t="shared" si="34"/>
        <v>08368377012</v>
      </c>
      <c r="I209" s="17">
        <f t="shared" si="35"/>
        <v>5</v>
      </c>
      <c r="J209" s="17" t="str">
        <f t="shared" si="36"/>
        <v>083683770125</v>
      </c>
      <c r="K209" s="11" t="str">
        <f t="shared" si="37"/>
        <v>00083683770125</v>
      </c>
    </row>
    <row r="210" spans="2:11" hidden="1" x14ac:dyDescent="0.25">
      <c r="B210" s="13" t="s">
        <v>299</v>
      </c>
      <c r="C210" s="7" t="s">
        <v>300</v>
      </c>
      <c r="D210" s="13" t="s">
        <v>300</v>
      </c>
      <c r="E210" s="15" t="s">
        <v>10</v>
      </c>
      <c r="F210" s="14" t="str">
        <f>TEXT(80000,"00000")</f>
        <v>80000</v>
      </c>
      <c r="G210" s="13"/>
      <c r="H210" s="16" t="str">
        <f t="shared" si="34"/>
        <v>08368380000</v>
      </c>
      <c r="I210" s="17">
        <f t="shared" si="35"/>
        <v>6</v>
      </c>
      <c r="J210" s="17" t="str">
        <f t="shared" si="36"/>
        <v>083683800006</v>
      </c>
      <c r="K210" s="11" t="str">
        <f t="shared" si="37"/>
        <v>00083683800006</v>
      </c>
    </row>
    <row r="211" spans="2:11" hidden="1" x14ac:dyDescent="0.25">
      <c r="B211" s="13" t="s">
        <v>299</v>
      </c>
      <c r="C211" s="7" t="s">
        <v>1453</v>
      </c>
      <c r="D211" s="13" t="s">
        <v>1454</v>
      </c>
      <c r="E211" s="15" t="s">
        <v>10</v>
      </c>
      <c r="F211" s="14" t="str">
        <f>TEXT(80001,"00000")</f>
        <v>80001</v>
      </c>
      <c r="G211" s="13"/>
      <c r="H211" s="16" t="str">
        <f t="shared" si="34"/>
        <v>08368380001</v>
      </c>
      <c r="I211" s="17">
        <f t="shared" si="35"/>
        <v>3</v>
      </c>
      <c r="J211" s="17" t="str">
        <f t="shared" si="36"/>
        <v>083683800013</v>
      </c>
      <c r="K211" s="11" t="str">
        <f t="shared" si="37"/>
        <v>00083683800013</v>
      </c>
    </row>
    <row r="212" spans="2:11" x14ac:dyDescent="0.25">
      <c r="B212" s="13" t="s">
        <v>250</v>
      </c>
      <c r="C212" s="7" t="str">
        <f t="shared" ref="C212:C243" si="38">RIGHT(B212,LEN(B212)-4)</f>
        <v>BDEF25</v>
      </c>
      <c r="D212" s="13" t="s">
        <v>251</v>
      </c>
      <c r="E212" s="15" t="s">
        <v>10</v>
      </c>
      <c r="F212" s="14" t="str">
        <f>TEXT(90001,"00000")</f>
        <v>90001</v>
      </c>
      <c r="G212" s="13"/>
      <c r="H212" s="16" t="str">
        <f t="shared" si="34"/>
        <v>08368390001</v>
      </c>
      <c r="I212" s="17">
        <f t="shared" si="35"/>
        <v>0</v>
      </c>
      <c r="J212" s="17" t="str">
        <f t="shared" si="36"/>
        <v>083683900010</v>
      </c>
      <c r="K212" s="11" t="str">
        <f t="shared" si="37"/>
        <v>00083683900010</v>
      </c>
    </row>
    <row r="213" spans="2:11" x14ac:dyDescent="0.25">
      <c r="B213" s="13" t="s">
        <v>254</v>
      </c>
      <c r="C213" s="7" t="str">
        <f t="shared" si="38"/>
        <v>BDEF55</v>
      </c>
      <c r="D213" s="13" t="s">
        <v>255</v>
      </c>
      <c r="E213" s="15" t="s">
        <v>10</v>
      </c>
      <c r="F213" s="14" t="str">
        <f>TEXT(90002,"00000")</f>
        <v>90002</v>
      </c>
      <c r="G213" s="13"/>
      <c r="H213" s="16" t="str">
        <f t="shared" si="34"/>
        <v>08368390002</v>
      </c>
      <c r="I213" s="17">
        <f t="shared" si="35"/>
        <v>7</v>
      </c>
      <c r="J213" s="17" t="str">
        <f t="shared" si="36"/>
        <v>083683900027</v>
      </c>
      <c r="K213" s="11" t="str">
        <f t="shared" si="37"/>
        <v>00083683900027</v>
      </c>
    </row>
    <row r="214" spans="2:11" x14ac:dyDescent="0.25">
      <c r="B214" s="13" t="s">
        <v>252</v>
      </c>
      <c r="C214" s="7" t="str">
        <f t="shared" si="38"/>
        <v>BDEF330</v>
      </c>
      <c r="D214" s="13" t="s">
        <v>253</v>
      </c>
      <c r="E214" s="15" t="s">
        <v>10</v>
      </c>
      <c r="F214" s="14" t="str">
        <f>TEXT(90003,"00000")</f>
        <v>90003</v>
      </c>
      <c r="G214" s="13"/>
      <c r="H214" s="16" t="str">
        <f t="shared" si="34"/>
        <v>08368390003</v>
      </c>
      <c r="I214" s="17">
        <f t="shared" si="35"/>
        <v>4</v>
      </c>
      <c r="J214" s="17" t="str">
        <f t="shared" si="36"/>
        <v>083683900034</v>
      </c>
      <c r="K214" s="11" t="str">
        <f t="shared" si="37"/>
        <v>00083683900034</v>
      </c>
    </row>
    <row r="215" spans="2:11" hidden="1" x14ac:dyDescent="0.25">
      <c r="B215" s="101" t="s">
        <v>1463</v>
      </c>
      <c r="C215" s="102" t="str">
        <f t="shared" si="38"/>
        <v>BSS55</v>
      </c>
      <c r="D215" s="101" t="s">
        <v>1465</v>
      </c>
      <c r="E215" s="103" t="s">
        <v>10</v>
      </c>
      <c r="F215" s="104" t="str">
        <f>TEXT(90952,"00000")</f>
        <v>90952</v>
      </c>
      <c r="G215" s="101"/>
      <c r="H215" s="105" t="str">
        <f t="shared" si="34"/>
        <v>08368390952</v>
      </c>
      <c r="I215" s="106">
        <f t="shared" si="35"/>
        <v>5</v>
      </c>
      <c r="J215" s="106" t="str">
        <f t="shared" si="36"/>
        <v>083683909525</v>
      </c>
      <c r="K215" s="107" t="str">
        <f t="shared" si="37"/>
        <v>00083683909525</v>
      </c>
    </row>
    <row r="216" spans="2:11" s="108" customFormat="1" hidden="1" x14ac:dyDescent="0.25">
      <c r="B216" s="101" t="s">
        <v>1464</v>
      </c>
      <c r="C216" s="102" t="str">
        <f t="shared" si="38"/>
        <v>BMS55</v>
      </c>
      <c r="D216" s="101" t="s">
        <v>1466</v>
      </c>
      <c r="E216" s="103" t="s">
        <v>10</v>
      </c>
      <c r="F216" s="104" t="str">
        <f>TEXT(90953,"00000")</f>
        <v>90953</v>
      </c>
      <c r="G216" s="101"/>
      <c r="H216" s="105" t="str">
        <f t="shared" si="34"/>
        <v>08368390953</v>
      </c>
      <c r="I216" s="106">
        <f t="shared" si="35"/>
        <v>2</v>
      </c>
      <c r="J216" s="106" t="str">
        <f t="shared" si="36"/>
        <v>083683909532</v>
      </c>
      <c r="K216" s="107" t="str">
        <f t="shared" si="37"/>
        <v>00083683909532</v>
      </c>
    </row>
    <row r="217" spans="2:11" hidden="1" x14ac:dyDescent="0.25">
      <c r="B217" s="13" t="s">
        <v>1459</v>
      </c>
      <c r="C217" s="7" t="str">
        <f t="shared" si="38"/>
        <v>BSS5</v>
      </c>
      <c r="D217" s="13" t="s">
        <v>1461</v>
      </c>
      <c r="E217" s="15" t="s">
        <v>10</v>
      </c>
      <c r="F217" s="14" t="str">
        <f>TEXT(90992,"00000")</f>
        <v>90992</v>
      </c>
      <c r="G217" s="13"/>
      <c r="H217" s="16" t="str">
        <f t="shared" si="34"/>
        <v>08368390992</v>
      </c>
      <c r="I217" s="17">
        <f t="shared" si="35"/>
        <v>1</v>
      </c>
      <c r="J217" s="17" t="str">
        <f t="shared" si="36"/>
        <v>083683909921</v>
      </c>
      <c r="K217" s="11" t="str">
        <f t="shared" si="37"/>
        <v>00083683909921</v>
      </c>
    </row>
    <row r="218" spans="2:11" s="108" customFormat="1" hidden="1" x14ac:dyDescent="0.25">
      <c r="B218" s="13" t="s">
        <v>1460</v>
      </c>
      <c r="C218" s="7" t="str">
        <f t="shared" si="38"/>
        <v>BMS5</v>
      </c>
      <c r="D218" s="13" t="s">
        <v>1462</v>
      </c>
      <c r="E218" s="15" t="s">
        <v>10</v>
      </c>
      <c r="F218" s="14" t="str">
        <f>TEXT(90993,"00000")</f>
        <v>90993</v>
      </c>
      <c r="G218" s="13"/>
      <c r="H218" s="16" t="str">
        <f t="shared" si="34"/>
        <v>08368390993</v>
      </c>
      <c r="I218" s="17">
        <f t="shared" si="35"/>
        <v>8</v>
      </c>
      <c r="J218" s="17" t="str">
        <f t="shared" si="36"/>
        <v>083683909938</v>
      </c>
      <c r="K218" s="11" t="str">
        <f t="shared" si="37"/>
        <v>00083683909938</v>
      </c>
    </row>
    <row r="219" spans="2:11" x14ac:dyDescent="0.25">
      <c r="B219" s="13" t="s">
        <v>1257</v>
      </c>
      <c r="C219" s="7" t="str">
        <f t="shared" si="38"/>
        <v>BSTD</v>
      </c>
      <c r="D219" s="13" t="s">
        <v>296</v>
      </c>
      <c r="E219" s="15" t="s">
        <v>10</v>
      </c>
      <c r="F219" s="14" t="str">
        <f>TEXT(90994,"00000")</f>
        <v>90994</v>
      </c>
      <c r="G219" s="13"/>
      <c r="H219" s="16" t="str">
        <f t="shared" si="34"/>
        <v>08368390994</v>
      </c>
      <c r="I219" s="17">
        <f t="shared" si="35"/>
        <v>5</v>
      </c>
      <c r="J219" s="17" t="str">
        <f t="shared" si="36"/>
        <v>083683909945</v>
      </c>
      <c r="K219" s="11" t="str">
        <f t="shared" si="37"/>
        <v>00083683909945</v>
      </c>
    </row>
    <row r="220" spans="2:11" x14ac:dyDescent="0.25">
      <c r="B220" s="13" t="s">
        <v>293</v>
      </c>
      <c r="C220" s="7" t="str">
        <f t="shared" si="38"/>
        <v>BSTD05</v>
      </c>
      <c r="D220" s="13" t="s">
        <v>294</v>
      </c>
      <c r="E220" s="15" t="s">
        <v>10</v>
      </c>
      <c r="F220" s="14" t="str">
        <f>TEXT(90995,"00000")</f>
        <v>90995</v>
      </c>
      <c r="G220" s="13"/>
      <c r="H220" s="16" t="str">
        <f t="shared" si="34"/>
        <v>08368390995</v>
      </c>
      <c r="I220" s="17">
        <f t="shared" si="35"/>
        <v>2</v>
      </c>
      <c r="J220" s="17" t="str">
        <f t="shared" si="36"/>
        <v>083683909952</v>
      </c>
      <c r="K220" s="11" t="str">
        <f t="shared" si="37"/>
        <v>00083683909952</v>
      </c>
    </row>
    <row r="221" spans="2:11" x14ac:dyDescent="0.25">
      <c r="B221" s="13" t="s">
        <v>260</v>
      </c>
      <c r="C221" s="7" t="str">
        <f t="shared" si="38"/>
        <v>BIPA55</v>
      </c>
      <c r="D221" s="13" t="s">
        <v>261</v>
      </c>
      <c r="E221" s="15" t="s">
        <v>10</v>
      </c>
      <c r="F221" s="14" t="str">
        <f>TEXT(90997,"00000")</f>
        <v>90997</v>
      </c>
      <c r="G221" s="13"/>
      <c r="H221" s="16" t="str">
        <f t="shared" si="34"/>
        <v>08368390997</v>
      </c>
      <c r="I221" s="17">
        <f t="shared" si="35"/>
        <v>6</v>
      </c>
      <c r="J221" s="17" t="str">
        <f t="shared" si="36"/>
        <v>083683909976</v>
      </c>
      <c r="K221" s="11" t="str">
        <f t="shared" si="37"/>
        <v>00083683909976</v>
      </c>
    </row>
    <row r="222" spans="2:11" x14ac:dyDescent="0.25">
      <c r="B222" s="13" t="s">
        <v>258</v>
      </c>
      <c r="C222" s="7" t="str">
        <f t="shared" si="38"/>
        <v>BIPA5</v>
      </c>
      <c r="D222" s="13" t="s">
        <v>259</v>
      </c>
      <c r="E222" s="15" t="s">
        <v>10</v>
      </c>
      <c r="F222" s="14" t="str">
        <f>TEXT(90998,"00000")</f>
        <v>90998</v>
      </c>
      <c r="G222" s="13"/>
      <c r="H222" s="16" t="str">
        <f t="shared" si="34"/>
        <v>08368390998</v>
      </c>
      <c r="I222" s="17">
        <f t="shared" si="35"/>
        <v>3</v>
      </c>
      <c r="J222" s="17" t="str">
        <f t="shared" si="36"/>
        <v>083683909983</v>
      </c>
      <c r="K222" s="11" t="str">
        <f t="shared" si="37"/>
        <v>00083683909983</v>
      </c>
    </row>
    <row r="223" spans="2:11" x14ac:dyDescent="0.25">
      <c r="B223" s="13" t="s">
        <v>256</v>
      </c>
      <c r="C223" s="7" t="str">
        <f t="shared" si="38"/>
        <v>BIPA</v>
      </c>
      <c r="D223" s="13" t="s">
        <v>257</v>
      </c>
      <c r="E223" s="15" t="s">
        <v>10</v>
      </c>
      <c r="F223" s="14" t="str">
        <f>TEXT(90999,"00000")</f>
        <v>90999</v>
      </c>
      <c r="G223" s="13"/>
      <c r="H223" s="16" t="str">
        <f t="shared" si="34"/>
        <v>08368390999</v>
      </c>
      <c r="I223" s="17">
        <f t="shared" si="35"/>
        <v>0</v>
      </c>
      <c r="J223" s="17" t="str">
        <f t="shared" si="36"/>
        <v>083683909990</v>
      </c>
      <c r="K223" s="11" t="str">
        <f t="shared" si="37"/>
        <v>00083683909990</v>
      </c>
    </row>
    <row r="224" spans="2:11" x14ac:dyDescent="0.25">
      <c r="B224" s="13" t="s">
        <v>1099</v>
      </c>
      <c r="C224" s="7" t="str">
        <f t="shared" si="38"/>
        <v>BPFC-DISP1</v>
      </c>
      <c r="D224" s="13" t="s">
        <v>1100</v>
      </c>
      <c r="E224" s="15" t="s">
        <v>10</v>
      </c>
      <c r="F224" s="14" t="str">
        <f>TEXT(99960,"00000")</f>
        <v>99960</v>
      </c>
      <c r="G224" s="13"/>
      <c r="H224" s="16" t="str">
        <f t="shared" si="34"/>
        <v>08368399960</v>
      </c>
      <c r="I224" s="17">
        <f t="shared" si="35"/>
        <v>1</v>
      </c>
      <c r="J224" s="17" t="str">
        <f t="shared" si="36"/>
        <v>083683999601</v>
      </c>
      <c r="K224" s="11" t="str">
        <f t="shared" si="37"/>
        <v>00083683999601</v>
      </c>
    </row>
    <row r="225" spans="2:11" x14ac:dyDescent="0.25">
      <c r="B225" s="13" t="s">
        <v>312</v>
      </c>
      <c r="C225" s="7" t="str">
        <f t="shared" si="38"/>
        <v>BPFC-PB4</v>
      </c>
      <c r="D225" s="13" t="s">
        <v>344</v>
      </c>
      <c r="E225" s="15" t="s">
        <v>10</v>
      </c>
      <c r="F225" s="14" t="str">
        <f>TEXT(99971,"00000")</f>
        <v>99971</v>
      </c>
      <c r="G225" s="13"/>
      <c r="H225" s="16" t="str">
        <f t="shared" si="34"/>
        <v>08368399971</v>
      </c>
      <c r="I225" s="17">
        <f t="shared" si="35"/>
        <v>7</v>
      </c>
      <c r="J225" s="17" t="str">
        <f t="shared" si="36"/>
        <v>083683999717</v>
      </c>
      <c r="K225" s="11" t="str">
        <f t="shared" si="37"/>
        <v>00083683999717</v>
      </c>
    </row>
    <row r="226" spans="2:11" x14ac:dyDescent="0.25">
      <c r="B226" s="13" t="s">
        <v>313</v>
      </c>
      <c r="C226" s="7" t="str">
        <f t="shared" si="38"/>
        <v>BPFC-GWP</v>
      </c>
      <c r="D226" s="13" t="s">
        <v>311</v>
      </c>
      <c r="E226" s="15" t="s">
        <v>10</v>
      </c>
      <c r="F226" s="14" t="str">
        <f>TEXT(99972,"00000")</f>
        <v>99972</v>
      </c>
      <c r="G226" s="13"/>
      <c r="H226" s="16" t="str">
        <f t="shared" si="34"/>
        <v>08368399972</v>
      </c>
      <c r="I226" s="17">
        <f t="shared" si="35"/>
        <v>4</v>
      </c>
      <c r="J226" s="17" t="str">
        <f t="shared" si="36"/>
        <v>083683999724</v>
      </c>
      <c r="K226" s="11" t="str">
        <f t="shared" si="37"/>
        <v>00083683999724</v>
      </c>
    </row>
    <row r="227" spans="2:11" x14ac:dyDescent="0.25">
      <c r="B227" s="13" t="s">
        <v>314</v>
      </c>
      <c r="C227" s="7" t="str">
        <f t="shared" si="38"/>
        <v>BPFC-GRP</v>
      </c>
      <c r="D227" s="13" t="s">
        <v>309</v>
      </c>
      <c r="E227" s="15" t="s">
        <v>10</v>
      </c>
      <c r="F227" s="14" t="str">
        <f>TEXT(99973,"00000")</f>
        <v>99973</v>
      </c>
      <c r="G227" s="13"/>
      <c r="H227" s="16" t="str">
        <f t="shared" si="34"/>
        <v>08368399973</v>
      </c>
      <c r="I227" s="17">
        <f t="shared" si="35"/>
        <v>1</v>
      </c>
      <c r="J227" s="17" t="str">
        <f t="shared" si="36"/>
        <v>083683999731</v>
      </c>
      <c r="K227" s="11" t="str">
        <f t="shared" si="37"/>
        <v>00083683999731</v>
      </c>
    </row>
    <row r="228" spans="2:11" x14ac:dyDescent="0.25">
      <c r="B228" s="13" t="s">
        <v>315</v>
      </c>
      <c r="C228" s="7" t="str">
        <f t="shared" si="38"/>
        <v>BPFC-P4</v>
      </c>
      <c r="D228" s="13" t="s">
        <v>310</v>
      </c>
      <c r="E228" s="15" t="s">
        <v>10</v>
      </c>
      <c r="F228" s="14" t="str">
        <f>TEXT(99974,"00000")</f>
        <v>99974</v>
      </c>
      <c r="G228" s="13"/>
      <c r="H228" s="16" t="str">
        <f t="shared" si="34"/>
        <v>08368399974</v>
      </c>
      <c r="I228" s="17">
        <f t="shared" si="35"/>
        <v>8</v>
      </c>
      <c r="J228" s="17" t="str">
        <f t="shared" si="36"/>
        <v>083683999748</v>
      </c>
      <c r="K228" s="11" t="str">
        <f t="shared" si="37"/>
        <v>00083683999748</v>
      </c>
    </row>
    <row r="229" spans="2:11" x14ac:dyDescent="0.25">
      <c r="B229" s="13" t="s">
        <v>302</v>
      </c>
      <c r="C229" s="7" t="str">
        <f t="shared" si="38"/>
        <v>BPFC-EB4</v>
      </c>
      <c r="D229" s="13" t="s">
        <v>343</v>
      </c>
      <c r="E229" s="15" t="s">
        <v>10</v>
      </c>
      <c r="F229" s="14" t="str">
        <f>TEXT(99981,"00000")</f>
        <v>99981</v>
      </c>
      <c r="G229" s="13"/>
      <c r="H229" s="16" t="str">
        <f t="shared" si="34"/>
        <v>08368399981</v>
      </c>
      <c r="I229" s="17">
        <f t="shared" si="35"/>
        <v>6</v>
      </c>
      <c r="J229" s="17" t="str">
        <f t="shared" si="36"/>
        <v>083683999816</v>
      </c>
      <c r="K229" s="11" t="str">
        <f t="shared" si="37"/>
        <v>00083683999816</v>
      </c>
    </row>
    <row r="230" spans="2:11" x14ac:dyDescent="0.25">
      <c r="B230" s="13" t="s">
        <v>306</v>
      </c>
      <c r="C230" s="7" t="str">
        <f t="shared" si="38"/>
        <v>BPFC-GWE</v>
      </c>
      <c r="D230" s="13" t="s">
        <v>307</v>
      </c>
      <c r="E230" s="15" t="s">
        <v>10</v>
      </c>
      <c r="F230" s="14" t="str">
        <f>TEXT(99982,"00000")</f>
        <v>99982</v>
      </c>
      <c r="G230" s="13"/>
      <c r="H230" s="16" t="str">
        <f t="shared" si="34"/>
        <v>08368399982</v>
      </c>
      <c r="I230" s="17">
        <f t="shared" si="35"/>
        <v>3</v>
      </c>
      <c r="J230" s="17" t="str">
        <f t="shared" si="36"/>
        <v>083683999823</v>
      </c>
      <c r="K230" s="11" t="str">
        <f t="shared" si="37"/>
        <v>00083683999823</v>
      </c>
    </row>
    <row r="231" spans="2:11" x14ac:dyDescent="0.25">
      <c r="B231" s="13" t="s">
        <v>304</v>
      </c>
      <c r="C231" s="7" t="str">
        <f t="shared" si="38"/>
        <v>BPFC-GRE</v>
      </c>
      <c r="D231" s="13" t="s">
        <v>305</v>
      </c>
      <c r="E231" s="15" t="s">
        <v>10</v>
      </c>
      <c r="F231" s="14" t="str">
        <f>TEXT(99983,"00000")</f>
        <v>99983</v>
      </c>
      <c r="G231" s="13"/>
      <c r="H231" s="16" t="str">
        <f t="shared" si="34"/>
        <v>08368399983</v>
      </c>
      <c r="I231" s="17">
        <f t="shared" si="35"/>
        <v>0</v>
      </c>
      <c r="J231" s="17" t="str">
        <f t="shared" si="36"/>
        <v>083683999830</v>
      </c>
      <c r="K231" s="11" t="str">
        <f t="shared" si="37"/>
        <v>00083683999830</v>
      </c>
    </row>
    <row r="232" spans="2:11" x14ac:dyDescent="0.25">
      <c r="B232" s="13" t="s">
        <v>285</v>
      </c>
      <c r="C232" s="7" t="str">
        <f t="shared" si="38"/>
        <v>BPFC-E4</v>
      </c>
      <c r="D232" s="13" t="s">
        <v>286</v>
      </c>
      <c r="E232" s="15" t="s">
        <v>10</v>
      </c>
      <c r="F232" s="14" t="str">
        <f>TEXT(99984,"00000")</f>
        <v>99984</v>
      </c>
      <c r="G232" s="13"/>
      <c r="H232" s="16" t="str">
        <f t="shared" si="34"/>
        <v>08368399984</v>
      </c>
      <c r="I232" s="17">
        <f t="shared" si="35"/>
        <v>7</v>
      </c>
      <c r="J232" s="17" t="str">
        <f t="shared" si="36"/>
        <v>083683999847</v>
      </c>
      <c r="K232" s="11" t="str">
        <f t="shared" si="37"/>
        <v>00083683999847</v>
      </c>
    </row>
    <row r="233" spans="2:11" x14ac:dyDescent="0.25">
      <c r="B233" s="13" t="s">
        <v>341</v>
      </c>
      <c r="C233" s="7" t="str">
        <f t="shared" si="38"/>
        <v>BPFC-OB4</v>
      </c>
      <c r="D233" s="13" t="s">
        <v>342</v>
      </c>
      <c r="E233" s="15" t="s">
        <v>10</v>
      </c>
      <c r="F233" s="14" t="str">
        <f>TEXT(99991,"00000")</f>
        <v>99991</v>
      </c>
      <c r="G233" s="13"/>
      <c r="H233" s="16" t="str">
        <f t="shared" si="34"/>
        <v>08368399991</v>
      </c>
      <c r="I233" s="17">
        <f t="shared" si="35"/>
        <v>5</v>
      </c>
      <c r="J233" s="17" t="str">
        <f t="shared" si="36"/>
        <v>083683999915</v>
      </c>
      <c r="K233" s="11" t="str">
        <f t="shared" si="37"/>
        <v>00083683999915</v>
      </c>
    </row>
    <row r="234" spans="2:11" hidden="1" x14ac:dyDescent="0.25">
      <c r="B234" s="13" t="s">
        <v>273</v>
      </c>
      <c r="C234" s="7" t="str">
        <f t="shared" si="38"/>
        <v>BPFC-55</v>
      </c>
      <c r="D234" s="13" t="s">
        <v>274</v>
      </c>
      <c r="E234" s="15" t="s">
        <v>10</v>
      </c>
      <c r="F234" s="14" t="str">
        <f>TEXT(99992,"00000")</f>
        <v>99992</v>
      </c>
      <c r="G234" s="13"/>
      <c r="H234" s="16" t="str">
        <f t="shared" si="34"/>
        <v>08368399992</v>
      </c>
      <c r="I234" s="17">
        <f t="shared" si="35"/>
        <v>2</v>
      </c>
      <c r="J234" s="17" t="str">
        <f t="shared" si="36"/>
        <v>083683999922</v>
      </c>
      <c r="K234" s="11" t="str">
        <f t="shared" si="37"/>
        <v>00083683999922</v>
      </c>
    </row>
    <row r="235" spans="2:11" hidden="1" x14ac:dyDescent="0.25"/>
    <row r="236" spans="2:11" hidden="1" x14ac:dyDescent="0.25"/>
    <row r="237" spans="2:11" x14ac:dyDescent="0.25">
      <c r="B237" s="13" t="s">
        <v>279</v>
      </c>
      <c r="C237" s="7" t="str">
        <f t="shared" si="38"/>
        <v>BPFC-A4</v>
      </c>
      <c r="D237" s="13" t="s">
        <v>280</v>
      </c>
      <c r="E237" s="15" t="s">
        <v>10</v>
      </c>
      <c r="F237" s="14" t="str">
        <f>TEXT(99995,"00000")</f>
        <v>99995</v>
      </c>
      <c r="G237" s="13"/>
      <c r="H237" s="16" t="str">
        <f t="shared" si="34"/>
        <v>08368399995</v>
      </c>
      <c r="I237" s="17">
        <f t="shared" si="35"/>
        <v>3</v>
      </c>
      <c r="J237" s="17" t="str">
        <f t="shared" si="36"/>
        <v>083683999953</v>
      </c>
      <c r="K237" s="11" t="str">
        <f t="shared" si="37"/>
        <v>00083683999953</v>
      </c>
    </row>
    <row r="238" spans="2:11" x14ac:dyDescent="0.25">
      <c r="B238" s="13" t="s">
        <v>277</v>
      </c>
      <c r="C238" s="7" t="str">
        <f t="shared" si="38"/>
        <v>BPFC-A12</v>
      </c>
      <c r="D238" s="13" t="s">
        <v>278</v>
      </c>
      <c r="E238" s="15" t="s">
        <v>10</v>
      </c>
      <c r="F238" s="14" t="str">
        <f>TEXT(99997,"00000")</f>
        <v>99997</v>
      </c>
      <c r="G238" s="13"/>
      <c r="H238" s="16" t="str">
        <f t="shared" si="34"/>
        <v>08368399997</v>
      </c>
      <c r="I238" s="17">
        <f t="shared" si="35"/>
        <v>7</v>
      </c>
      <c r="J238" s="17" t="str">
        <f t="shared" si="36"/>
        <v>083683999977</v>
      </c>
      <c r="K238" s="11" t="str">
        <f t="shared" si="37"/>
        <v>00083683999977</v>
      </c>
    </row>
    <row r="239" spans="2:11" x14ac:dyDescent="0.25">
      <c r="B239" s="13" t="s">
        <v>269</v>
      </c>
      <c r="C239" s="7" t="str">
        <f>RIGHT(B239,LEN(B239)-4)</f>
        <v>BPFC-1</v>
      </c>
      <c r="D239" s="13" t="s">
        <v>270</v>
      </c>
      <c r="E239" s="15" t="s">
        <v>10</v>
      </c>
      <c r="F239" s="14" t="str">
        <f>TEXT(99994,"00000")</f>
        <v>99994</v>
      </c>
      <c r="G239" s="13"/>
      <c r="H239" s="16" t="str">
        <f>E239&amp;F239</f>
        <v>08368399994</v>
      </c>
      <c r="I239" s="17">
        <f>IF(MOD(3*(MID(H239,1,1)+MID(H239,3,1)+MID(H239,5,1)+MID(H239,7,1)+MID(H239,9,1)+MID(H239,11,1))
+MID(H239,2,1)+MID(H239,4,1)+MID(H239,6,1)+MID(H239,8,1)+MID(H239,10,1),10)=0,0,10-
MOD(3*(MID(H239,1,1)+MID(H239,3,1)+MID(H239,5,1)+MID(H239,7,1)+MID(H239,9,1)+MID(H239,11,1))
+MID(H239,2,1)+MID(H239,4,1)+MID(H239,6,1)+MID(H239,8,1)+MID(H239,10,1),10))</f>
        <v>6</v>
      </c>
      <c r="J239" s="17" t="str">
        <f>H239&amp;I239</f>
        <v>083683999946</v>
      </c>
      <c r="K239" s="11" t="str">
        <f>TEXT(H239&amp;I239,"00000000000000")</f>
        <v>00083683999946</v>
      </c>
    </row>
    <row r="240" spans="2:11" x14ac:dyDescent="0.25">
      <c r="B240" s="13" t="s">
        <v>271</v>
      </c>
      <c r="C240" s="7" t="str">
        <f>RIGHT(B240,LEN(B240)-4)</f>
        <v>BPFC-5</v>
      </c>
      <c r="D240" s="13" t="s">
        <v>272</v>
      </c>
      <c r="E240" s="15" t="s">
        <v>10</v>
      </c>
      <c r="F240" s="14" t="str">
        <f>TEXT(99993,"00000")</f>
        <v>99993</v>
      </c>
      <c r="G240" s="13"/>
      <c r="H240" s="16" t="str">
        <f>E240&amp;F240</f>
        <v>08368399993</v>
      </c>
      <c r="I240" s="17">
        <f>IF(MOD(3*(MID(H240,1,1)+MID(H240,3,1)+MID(H240,5,1)+MID(H240,7,1)+MID(H240,9,1)+MID(H240,11,1))
+MID(H240,2,1)+MID(H240,4,1)+MID(H240,6,1)+MID(H240,8,1)+MID(H240,10,1),10)=0,0,10-
MOD(3*(MID(H240,1,1)+MID(H240,3,1)+MID(H240,5,1)+MID(H240,7,1)+MID(H240,9,1)+MID(H240,11,1))
+MID(H240,2,1)+MID(H240,4,1)+MID(H240,6,1)+MID(H240,8,1)+MID(H240,10,1),10))</f>
        <v>9</v>
      </c>
      <c r="J240" s="17" t="str">
        <f>H240&amp;I240</f>
        <v>083683999939</v>
      </c>
      <c r="K240" s="11" t="str">
        <f>TEXT(H240&amp;I240,"00000000000000")</f>
        <v>00083683999939</v>
      </c>
    </row>
    <row r="241" spans="2:11" x14ac:dyDescent="0.25">
      <c r="B241" s="13" t="s">
        <v>273</v>
      </c>
      <c r="C241" s="7" t="str">
        <f t="shared" ref="C241" si="39">RIGHT(B241,LEN(B241)-4)</f>
        <v>BPFC-55</v>
      </c>
      <c r="D241" s="13" t="s">
        <v>274</v>
      </c>
      <c r="E241" s="15" t="s">
        <v>10</v>
      </c>
      <c r="F241" s="14" t="str">
        <f>TEXT(99992,"00000")</f>
        <v>99992</v>
      </c>
      <c r="G241" s="13"/>
      <c r="H241" s="16" t="str">
        <f t="shared" ref="H241" si="40">E241&amp;F241</f>
        <v>08368399992</v>
      </c>
      <c r="I241" s="17">
        <f t="shared" ref="I241" si="41">IF(MOD(3*(MID(H241,1,1)+MID(H241,3,1)+MID(H241,5,1)+MID(H241,7,1)+MID(H241,9,1)+MID(H241,11,1))
+MID(H241,2,1)+MID(H241,4,1)+MID(H241,6,1)+MID(H241,8,1)+MID(H241,10,1),10)=0,0,10-
MOD(3*(MID(H241,1,1)+MID(H241,3,1)+MID(H241,5,1)+MID(H241,7,1)+MID(H241,9,1)+MID(H241,11,1))
+MID(H241,2,1)+MID(H241,4,1)+MID(H241,6,1)+MID(H241,8,1)+MID(H241,10,1),10))</f>
        <v>2</v>
      </c>
      <c r="J241" s="17" t="str">
        <f t="shared" ref="J241" si="42">H241&amp;I241</f>
        <v>083683999922</v>
      </c>
      <c r="K241" s="11" t="str">
        <f t="shared" ref="K241" si="43">TEXT(H241&amp;I241,"00000000000000")</f>
        <v>00083683999922</v>
      </c>
    </row>
    <row r="242" spans="2:11" x14ac:dyDescent="0.25">
      <c r="B242" s="13" t="s">
        <v>337</v>
      </c>
      <c r="C242" s="7" t="str">
        <f t="shared" si="38"/>
        <v>BPFC-GRO</v>
      </c>
      <c r="D242" s="13" t="s">
        <v>338</v>
      </c>
      <c r="E242" s="15" t="s">
        <v>10</v>
      </c>
      <c r="F242" s="14" t="str">
        <f>TEXT(99998,"00000")</f>
        <v>99998</v>
      </c>
      <c r="G242" s="13"/>
      <c r="H242" s="16" t="str">
        <f t="shared" si="34"/>
        <v>08368399998</v>
      </c>
      <c r="I242" s="17">
        <f t="shared" si="35"/>
        <v>4</v>
      </c>
      <c r="J242" s="17" t="str">
        <f t="shared" si="36"/>
        <v>083683999984</v>
      </c>
      <c r="K242" s="11" t="str">
        <f t="shared" si="37"/>
        <v>00083683999984</v>
      </c>
    </row>
    <row r="243" spans="2:11" x14ac:dyDescent="0.25">
      <c r="B243" s="13" t="s">
        <v>339</v>
      </c>
      <c r="C243" s="7" t="str">
        <f t="shared" si="38"/>
        <v>BPFC-GWO</v>
      </c>
      <c r="D243" s="13" t="s">
        <v>340</v>
      </c>
      <c r="E243" s="15" t="s">
        <v>10</v>
      </c>
      <c r="F243" s="14" t="str">
        <f>TEXT(99999,"00000")</f>
        <v>99999</v>
      </c>
      <c r="G243" s="13"/>
      <c r="H243" s="16" t="str">
        <f t="shared" si="34"/>
        <v>08368399999</v>
      </c>
      <c r="I243" s="17">
        <f t="shared" si="35"/>
        <v>1</v>
      </c>
      <c r="J243" s="17" t="str">
        <f t="shared" si="36"/>
        <v>083683999991</v>
      </c>
      <c r="K243" s="11" t="str">
        <f t="shared" si="37"/>
        <v>00083683999991</v>
      </c>
    </row>
    <row r="244" spans="2:11" x14ac:dyDescent="0.25">
      <c r="J244" s="22" t="s">
        <v>301</v>
      </c>
      <c r="K244" s="23">
        <v>44327</v>
      </c>
    </row>
    <row r="246" spans="2:11" x14ac:dyDescent="0.25">
      <c r="D246" s="97"/>
    </row>
    <row r="247" spans="2:11" x14ac:dyDescent="0.25">
      <c r="E247" s="98"/>
      <c r="F247" s="99"/>
      <c r="J247" s="100"/>
    </row>
    <row r="248" spans="2:11" x14ac:dyDescent="0.25">
      <c r="E248" s="98"/>
      <c r="F248" s="99"/>
      <c r="J248" s="100"/>
    </row>
    <row r="249" spans="2:11" x14ac:dyDescent="0.25">
      <c r="E249" s="98"/>
      <c r="F249" s="99"/>
      <c r="J249" s="100"/>
    </row>
    <row r="250" spans="2:11" x14ac:dyDescent="0.25">
      <c r="E250" s="98"/>
      <c r="F250" s="99"/>
      <c r="J250" s="100"/>
    </row>
    <row r="251" spans="2:11" x14ac:dyDescent="0.25">
      <c r="E251" s="98"/>
      <c r="F251" s="99"/>
      <c r="J251" s="100"/>
    </row>
    <row r="252" spans="2:11" x14ac:dyDescent="0.25">
      <c r="E252" s="98"/>
      <c r="F252" s="99"/>
      <c r="J252" s="100"/>
    </row>
    <row r="253" spans="2:11" x14ac:dyDescent="0.25">
      <c r="E253" s="98"/>
      <c r="F253" s="99"/>
      <c r="J253" s="100"/>
    </row>
    <row r="254" spans="2:11" x14ac:dyDescent="0.25">
      <c r="E254" s="98"/>
      <c r="F254" s="99"/>
      <c r="J254" s="100"/>
    </row>
    <row r="255" spans="2:11" x14ac:dyDescent="0.25">
      <c r="E255" s="98"/>
      <c r="F255" s="99"/>
      <c r="J255" s="100"/>
    </row>
    <row r="256" spans="2:11" x14ac:dyDescent="0.25">
      <c r="E256" s="98"/>
      <c r="F256" s="99"/>
      <c r="J256" s="100"/>
    </row>
    <row r="257" spans="5:10" x14ac:dyDescent="0.25">
      <c r="E257" s="98"/>
      <c r="F257" s="99"/>
      <c r="J257" s="100"/>
    </row>
    <row r="258" spans="5:10" x14ac:dyDescent="0.25">
      <c r="E258" s="98"/>
      <c r="F258" s="99"/>
      <c r="J258" s="100"/>
    </row>
    <row r="259" spans="5:10" x14ac:dyDescent="0.25">
      <c r="E259" s="98"/>
      <c r="F259" s="99"/>
      <c r="J259" s="100"/>
    </row>
    <row r="260" spans="5:10" x14ac:dyDescent="0.25">
      <c r="E260" s="98"/>
      <c r="F260" s="99"/>
      <c r="J260" s="100"/>
    </row>
    <row r="261" spans="5:10" x14ac:dyDescent="0.25">
      <c r="E261" s="98"/>
      <c r="F261" s="99"/>
      <c r="J261" s="100"/>
    </row>
  </sheetData>
  <autoFilter ref="B2:K2" xr:uid="{5ACEA1E2-315E-473B-878A-881125572427}">
    <sortState xmlns:xlrd2="http://schemas.microsoft.com/office/spreadsheetml/2017/richdata2" ref="B3:K232">
      <sortCondition ref="F2"/>
    </sortState>
  </autoFilter>
  <phoneticPr fontId="2" type="noConversion"/>
  <pageMargins left="0.7" right="0.7" top="0.75" bottom="0.75" header="0.3" footer="0.3"/>
  <pageSetup scale="5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5E2B6-ECB1-418D-A898-AC54CA4B9947}">
  <dimension ref="B2:I16"/>
  <sheetViews>
    <sheetView workbookViewId="0">
      <selection activeCell="A2" sqref="A2"/>
    </sheetView>
  </sheetViews>
  <sheetFormatPr defaultRowHeight="15" x14ac:dyDescent="0.25"/>
  <cols>
    <col min="2" max="2" width="16.42578125" customWidth="1"/>
    <col min="3" max="3" width="12.5703125" customWidth="1"/>
    <col min="4" max="4" width="55" customWidth="1"/>
    <col min="5" max="6" width="9.5703125" style="21" customWidth="1"/>
    <col min="7" max="8" width="19.7109375" customWidth="1"/>
  </cols>
  <sheetData>
    <row r="2" spans="2:9" ht="30.75" customHeight="1" thickBot="1" x14ac:dyDescent="0.3">
      <c r="B2" s="24" t="s">
        <v>0</v>
      </c>
      <c r="C2" s="24"/>
      <c r="D2" s="24" t="s">
        <v>1</v>
      </c>
      <c r="E2" s="30" t="s">
        <v>336</v>
      </c>
      <c r="F2" s="30" t="s">
        <v>354</v>
      </c>
      <c r="G2" s="29" t="s">
        <v>334</v>
      </c>
      <c r="H2" s="30" t="s">
        <v>335</v>
      </c>
    </row>
    <row r="3" spans="2:9" x14ac:dyDescent="0.25">
      <c r="B3" s="31" t="s">
        <v>285</v>
      </c>
      <c r="C3" s="32" t="str">
        <f t="shared" ref="C3:C11" si="0">RIGHT(B3,LEN(B3)-4)</f>
        <v>BPFC-E4</v>
      </c>
      <c r="D3" s="32" t="s">
        <v>286</v>
      </c>
      <c r="E3" s="33">
        <v>12</v>
      </c>
      <c r="F3" s="33">
        <v>273</v>
      </c>
      <c r="G3" s="33" t="s">
        <v>316</v>
      </c>
      <c r="H3" s="34" t="s">
        <v>317</v>
      </c>
      <c r="I3" s="21"/>
    </row>
    <row r="4" spans="2:9" x14ac:dyDescent="0.25">
      <c r="B4" s="44" t="s">
        <v>304</v>
      </c>
      <c r="C4" s="28" t="str">
        <f t="shared" si="0"/>
        <v>BPFC-GRE</v>
      </c>
      <c r="D4" s="28" t="s">
        <v>305</v>
      </c>
      <c r="E4" s="25">
        <v>12</v>
      </c>
      <c r="F4" s="25">
        <v>150</v>
      </c>
      <c r="G4" s="25" t="s">
        <v>318</v>
      </c>
      <c r="H4" s="35" t="s">
        <v>319</v>
      </c>
      <c r="I4" s="21"/>
    </row>
    <row r="5" spans="2:9" x14ac:dyDescent="0.25">
      <c r="B5" s="44" t="s">
        <v>306</v>
      </c>
      <c r="C5" s="28" t="str">
        <f t="shared" si="0"/>
        <v>BPFC-GWE</v>
      </c>
      <c r="D5" s="28" t="s">
        <v>307</v>
      </c>
      <c r="E5" s="25">
        <v>12</v>
      </c>
      <c r="F5" s="25">
        <v>70</v>
      </c>
      <c r="G5" s="25" t="s">
        <v>320</v>
      </c>
      <c r="H5" s="35" t="s">
        <v>321</v>
      </c>
      <c r="I5" s="21"/>
    </row>
    <row r="6" spans="2:9" x14ac:dyDescent="0.25">
      <c r="B6" s="44" t="s">
        <v>302</v>
      </c>
      <c r="C6" s="28" t="str">
        <f t="shared" si="0"/>
        <v>BPFC-EB4</v>
      </c>
      <c r="D6" s="28" t="s">
        <v>303</v>
      </c>
      <c r="E6" s="25">
        <v>12</v>
      </c>
      <c r="F6" s="25">
        <v>150</v>
      </c>
      <c r="G6" s="25" t="s">
        <v>322</v>
      </c>
      <c r="H6" s="35" t="s">
        <v>323</v>
      </c>
      <c r="I6" s="21"/>
    </row>
    <row r="7" spans="2:9" x14ac:dyDescent="0.25">
      <c r="B7" s="45" t="s">
        <v>315</v>
      </c>
      <c r="C7" s="43" t="str">
        <f t="shared" si="0"/>
        <v>BPFC-P4</v>
      </c>
      <c r="D7" s="43" t="s">
        <v>310</v>
      </c>
      <c r="E7" s="26">
        <v>12</v>
      </c>
      <c r="F7" s="26">
        <v>273</v>
      </c>
      <c r="G7" s="26" t="s">
        <v>324</v>
      </c>
      <c r="H7" s="36" t="s">
        <v>325</v>
      </c>
      <c r="I7" s="21"/>
    </row>
    <row r="8" spans="2:9" x14ac:dyDescent="0.25">
      <c r="B8" s="45" t="s">
        <v>314</v>
      </c>
      <c r="C8" s="43" t="str">
        <f t="shared" si="0"/>
        <v>BPFC-GRP</v>
      </c>
      <c r="D8" s="43" t="s">
        <v>309</v>
      </c>
      <c r="E8" s="26">
        <v>12</v>
      </c>
      <c r="F8" s="26">
        <v>150</v>
      </c>
      <c r="G8" s="26" t="s">
        <v>326</v>
      </c>
      <c r="H8" s="36" t="s">
        <v>327</v>
      </c>
      <c r="I8" s="21"/>
    </row>
    <row r="9" spans="2:9" x14ac:dyDescent="0.25">
      <c r="B9" s="45" t="s">
        <v>313</v>
      </c>
      <c r="C9" s="43" t="str">
        <f t="shared" si="0"/>
        <v>BPFC-GWP</v>
      </c>
      <c r="D9" s="43" t="s">
        <v>311</v>
      </c>
      <c r="E9" s="26">
        <v>12</v>
      </c>
      <c r="F9" s="26">
        <v>70</v>
      </c>
      <c r="G9" s="26" t="s">
        <v>328</v>
      </c>
      <c r="H9" s="36" t="s">
        <v>329</v>
      </c>
      <c r="I9" s="21"/>
    </row>
    <row r="10" spans="2:9" x14ac:dyDescent="0.25">
      <c r="B10" s="45" t="s">
        <v>312</v>
      </c>
      <c r="C10" s="43" t="str">
        <f t="shared" si="0"/>
        <v>BPFC-PB4</v>
      </c>
      <c r="D10" s="43" t="s">
        <v>308</v>
      </c>
      <c r="E10" s="26">
        <v>12</v>
      </c>
      <c r="F10" s="26">
        <v>150</v>
      </c>
      <c r="G10" s="26" t="s">
        <v>330</v>
      </c>
      <c r="H10" s="36" t="s">
        <v>331</v>
      </c>
      <c r="I10" s="21"/>
    </row>
    <row r="11" spans="2:9" x14ac:dyDescent="0.25">
      <c r="B11" s="37" t="s">
        <v>279</v>
      </c>
      <c r="C11" s="13" t="str">
        <f t="shared" si="0"/>
        <v>BPFC-A4</v>
      </c>
      <c r="D11" s="13" t="s">
        <v>280</v>
      </c>
      <c r="E11" s="17">
        <v>12</v>
      </c>
      <c r="F11" s="17">
        <v>273</v>
      </c>
      <c r="G11" s="17" t="s">
        <v>332</v>
      </c>
      <c r="H11" s="38" t="s">
        <v>333</v>
      </c>
      <c r="I11" s="21"/>
    </row>
    <row r="12" spans="2:9" x14ac:dyDescent="0.25">
      <c r="B12" s="37" t="s">
        <v>337</v>
      </c>
      <c r="C12" s="13" t="s">
        <v>348</v>
      </c>
      <c r="D12" s="13" t="s">
        <v>338</v>
      </c>
      <c r="E12" s="17">
        <v>12</v>
      </c>
      <c r="F12" s="17">
        <v>150</v>
      </c>
      <c r="G12" s="17" t="s">
        <v>349</v>
      </c>
      <c r="H12" s="38" t="s">
        <v>350</v>
      </c>
    </row>
    <row r="13" spans="2:9" x14ac:dyDescent="0.25">
      <c r="B13" s="37" t="s">
        <v>339</v>
      </c>
      <c r="C13" s="13" t="s">
        <v>351</v>
      </c>
      <c r="D13" s="13" t="s">
        <v>340</v>
      </c>
      <c r="E13" s="17">
        <v>12</v>
      </c>
      <c r="F13" s="17">
        <v>70</v>
      </c>
      <c r="G13" s="17" t="s">
        <v>352</v>
      </c>
      <c r="H13" s="38" t="s">
        <v>353</v>
      </c>
    </row>
    <row r="14" spans="2:9" ht="15.75" thickBot="1" x14ac:dyDescent="0.3">
      <c r="B14" s="39" t="s">
        <v>341</v>
      </c>
      <c r="C14" s="40" t="s">
        <v>345</v>
      </c>
      <c r="D14" s="40" t="s">
        <v>342</v>
      </c>
      <c r="E14" s="41">
        <v>12</v>
      </c>
      <c r="F14" s="41">
        <v>150</v>
      </c>
      <c r="G14" s="41" t="s">
        <v>346</v>
      </c>
      <c r="H14" s="42" t="s">
        <v>347</v>
      </c>
    </row>
    <row r="15" spans="2:9" x14ac:dyDescent="0.25">
      <c r="G15" s="21"/>
      <c r="H15" s="21"/>
    </row>
    <row r="16" spans="2:9" x14ac:dyDescent="0.25">
      <c r="G16" s="21"/>
      <c r="H16" s="21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7ADE5-54FF-4AA4-AFAC-E2D31976B116}">
  <sheetPr>
    <pageSetUpPr fitToPage="1"/>
  </sheetPr>
  <dimension ref="B2:K23"/>
  <sheetViews>
    <sheetView topLeftCell="B1" zoomScaleNormal="100" workbookViewId="0">
      <pane ySplit="2" topLeftCell="A3" activePane="bottomLeft" state="frozen"/>
      <selection pane="bottomLeft" activeCell="D3" sqref="D3:D23"/>
    </sheetView>
  </sheetViews>
  <sheetFormatPr defaultColWidth="9.140625" defaultRowHeight="15" x14ac:dyDescent="0.25"/>
  <cols>
    <col min="1" max="1" width="2.5703125" customWidth="1"/>
    <col min="2" max="2" width="23.140625" customWidth="1"/>
    <col min="3" max="3" width="19.7109375" customWidth="1"/>
    <col min="4" max="4" width="61.28515625" customWidth="1"/>
    <col min="5" max="5" width="9.5703125" style="19" customWidth="1"/>
    <col min="6" max="6" width="8.28515625" style="20" customWidth="1"/>
    <col min="7" max="7" width="1.5703125" customWidth="1"/>
    <col min="8" max="8" width="13.85546875" style="20" customWidth="1"/>
    <col min="9" max="9" width="8.7109375" style="21" customWidth="1"/>
    <col min="10" max="10" width="16.85546875" style="21" customWidth="1"/>
    <col min="11" max="11" width="17.28515625" customWidth="1"/>
    <col min="14" max="14" width="12" bestFit="1" customWidth="1"/>
  </cols>
  <sheetData>
    <row r="2" spans="2:11" ht="33" customHeight="1" thickBot="1" x14ac:dyDescent="0.3">
      <c r="B2" s="1" t="s">
        <v>0</v>
      </c>
      <c r="C2" s="1"/>
      <c r="D2" s="1" t="s">
        <v>1</v>
      </c>
      <c r="E2" s="2" t="s">
        <v>2</v>
      </c>
      <c r="F2" s="3" t="s">
        <v>3</v>
      </c>
      <c r="G2" s="1"/>
      <c r="H2" s="4" t="s">
        <v>4</v>
      </c>
      <c r="I2" s="5" t="s">
        <v>5</v>
      </c>
      <c r="J2" s="6" t="s">
        <v>6</v>
      </c>
      <c r="K2" s="27" t="s">
        <v>7</v>
      </c>
    </row>
    <row r="3" spans="2:11" ht="15.75" thickTop="1" x14ac:dyDescent="0.25">
      <c r="B3" s="76" t="s">
        <v>174</v>
      </c>
      <c r="C3" s="77" t="str">
        <f t="shared" ref="C3:C23" si="0">RIGHT(B3,LEN(B3)-4)</f>
        <v>B4000CH</v>
      </c>
      <c r="D3" s="76" t="s">
        <v>1327</v>
      </c>
      <c r="E3" s="78" t="s">
        <v>10</v>
      </c>
      <c r="F3" s="79" t="str">
        <f>TEXT(4090,"00000")</f>
        <v>04090</v>
      </c>
      <c r="G3" s="76"/>
      <c r="H3" s="80" t="str">
        <f t="shared" ref="H3:H23" si="1">E3&amp;F3</f>
        <v>08368304090</v>
      </c>
      <c r="I3" s="81">
        <f t="shared" ref="I3:I23" si="2">IF(MOD(3*(MID(H3,1,1)+MID(H3,3,1)+MID(H3,5,1)+MID(H3,7,1)+MID(H3,9,1)+MID(H3,11,1))
+MID(H3,2,1)+MID(H3,4,1)+MID(H3,6,1)+MID(H3,8,1)+MID(H3,10,1),10)=0,0,10-
MOD(3*(MID(H3,1,1)+MID(H3,3,1)+MID(H3,5,1)+MID(H3,7,1)+MID(H3,9,1)+MID(H3,11,1))
+MID(H3,2,1)+MID(H3,4,1)+MID(H3,6,1)+MID(H3,8,1)+MID(H3,10,1),10))</f>
        <v>7</v>
      </c>
      <c r="J3" s="81" t="str">
        <f t="shared" ref="J3:J23" si="3">H3&amp;I3</f>
        <v>083683040907</v>
      </c>
      <c r="K3" s="82" t="str">
        <f t="shared" ref="K3" si="4">TEXT(H3&amp;I3,"00000000000000")</f>
        <v>00083683040907</v>
      </c>
    </row>
    <row r="4" spans="2:11" x14ac:dyDescent="0.25">
      <c r="B4" s="76" t="s">
        <v>1330</v>
      </c>
      <c r="C4" s="77" t="str">
        <f t="shared" si="0"/>
        <v>B4032CH</v>
      </c>
      <c r="D4" s="76" t="s">
        <v>1328</v>
      </c>
      <c r="E4" s="78" t="s">
        <v>10</v>
      </c>
      <c r="F4" s="79" t="str">
        <f>TEXT(4092,"00000")</f>
        <v>04092</v>
      </c>
      <c r="G4" s="76"/>
      <c r="H4" s="80" t="str">
        <f t="shared" si="1"/>
        <v>08368304092</v>
      </c>
      <c r="I4" s="81">
        <f t="shared" si="2"/>
        <v>1</v>
      </c>
      <c r="J4" s="81" t="str">
        <f t="shared" si="3"/>
        <v>083683040921</v>
      </c>
      <c r="K4" s="82" t="str">
        <f t="shared" ref="K4:K23" si="5">TEXT(H4&amp;I4,"00000000000000")</f>
        <v>00083683040921</v>
      </c>
    </row>
    <row r="5" spans="2:11" x14ac:dyDescent="0.25">
      <c r="B5" s="76" t="s">
        <v>177</v>
      </c>
      <c r="C5" s="77" t="str">
        <f t="shared" si="0"/>
        <v>B4001CH</v>
      </c>
      <c r="D5" s="76" t="s">
        <v>1329</v>
      </c>
      <c r="E5" s="78" t="s">
        <v>10</v>
      </c>
      <c r="F5" s="79" t="str">
        <f>TEXT(4091,"00000")</f>
        <v>04091</v>
      </c>
      <c r="G5" s="76"/>
      <c r="H5" s="80" t="str">
        <f t="shared" si="1"/>
        <v>08368304091</v>
      </c>
      <c r="I5" s="81">
        <f t="shared" si="2"/>
        <v>4</v>
      </c>
      <c r="J5" s="81" t="str">
        <f t="shared" si="3"/>
        <v>083683040914</v>
      </c>
      <c r="K5" s="82" t="str">
        <f t="shared" si="5"/>
        <v>00083683040914</v>
      </c>
    </row>
    <row r="6" spans="2:11" x14ac:dyDescent="0.25">
      <c r="B6" s="76" t="s">
        <v>1331</v>
      </c>
      <c r="C6" s="77" t="str">
        <f t="shared" si="0"/>
        <v>B4005CH</v>
      </c>
      <c r="D6" s="76" t="s">
        <v>1332</v>
      </c>
      <c r="E6" s="78" t="s">
        <v>10</v>
      </c>
      <c r="F6" s="79" t="str">
        <f>TEXT(4095,"00000")</f>
        <v>04095</v>
      </c>
      <c r="G6" s="76"/>
      <c r="H6" s="80" t="str">
        <f t="shared" si="1"/>
        <v>08368304095</v>
      </c>
      <c r="I6" s="81">
        <f t="shared" si="2"/>
        <v>2</v>
      </c>
      <c r="J6" s="81" t="str">
        <f t="shared" si="3"/>
        <v>083683040952</v>
      </c>
      <c r="K6" s="82" t="str">
        <f t="shared" si="5"/>
        <v>00083683040952</v>
      </c>
    </row>
    <row r="7" spans="2:11" x14ac:dyDescent="0.25">
      <c r="B7" s="76" t="s">
        <v>1333</v>
      </c>
      <c r="C7" s="77" t="str">
        <f t="shared" si="0"/>
        <v>B4055CH</v>
      </c>
      <c r="D7" s="76" t="s">
        <v>1334</v>
      </c>
      <c r="E7" s="78" t="s">
        <v>10</v>
      </c>
      <c r="F7" s="79" t="str">
        <f>TEXT(4096,"00000")</f>
        <v>04096</v>
      </c>
      <c r="G7" s="76"/>
      <c r="H7" s="80" t="str">
        <f t="shared" si="1"/>
        <v>08368304096</v>
      </c>
      <c r="I7" s="81">
        <f t="shared" si="2"/>
        <v>9</v>
      </c>
      <c r="J7" s="81" t="str">
        <f t="shared" si="3"/>
        <v>083683040969</v>
      </c>
      <c r="K7" s="82" t="str">
        <f t="shared" si="5"/>
        <v>00083683040969</v>
      </c>
    </row>
    <row r="8" spans="2:11" x14ac:dyDescent="0.25">
      <c r="B8" s="69" t="s">
        <v>1319</v>
      </c>
      <c r="C8" s="70" t="str">
        <f t="shared" si="0"/>
        <v>BCONVOY32</v>
      </c>
      <c r="D8" s="69" t="s">
        <v>1323</v>
      </c>
      <c r="E8" s="71" t="s">
        <v>10</v>
      </c>
      <c r="F8" s="72" t="str">
        <f>("06332")</f>
        <v>06332</v>
      </c>
      <c r="G8" s="69"/>
      <c r="H8" s="73" t="str">
        <f t="shared" si="1"/>
        <v>08368306332</v>
      </c>
      <c r="I8" s="74">
        <f t="shared" si="2"/>
        <v>6</v>
      </c>
      <c r="J8" s="74" t="str">
        <f t="shared" si="3"/>
        <v>083683063326</v>
      </c>
      <c r="K8" s="75" t="str">
        <f t="shared" si="5"/>
        <v>00083683063326</v>
      </c>
    </row>
    <row r="9" spans="2:11" x14ac:dyDescent="0.25">
      <c r="B9" s="69" t="s">
        <v>1320</v>
      </c>
      <c r="C9" s="70" t="str">
        <f t="shared" si="0"/>
        <v>BCONVOY1</v>
      </c>
      <c r="D9" s="69" t="s">
        <v>1324</v>
      </c>
      <c r="E9" s="71" t="s">
        <v>10</v>
      </c>
      <c r="F9" s="72" t="str">
        <f>("06301")</f>
        <v>06301</v>
      </c>
      <c r="G9" s="69"/>
      <c r="H9" s="73" t="str">
        <f t="shared" si="1"/>
        <v>08368306301</v>
      </c>
      <c r="I9" s="74">
        <f t="shared" si="2"/>
        <v>2</v>
      </c>
      <c r="J9" s="74" t="str">
        <f t="shared" si="3"/>
        <v>083683063012</v>
      </c>
      <c r="K9" s="75" t="str">
        <f t="shared" si="5"/>
        <v>00083683063012</v>
      </c>
    </row>
    <row r="10" spans="2:11" x14ac:dyDescent="0.25">
      <c r="B10" s="69" t="s">
        <v>1321</v>
      </c>
      <c r="C10" s="70" t="str">
        <f t="shared" si="0"/>
        <v>BCONVOY5</v>
      </c>
      <c r="D10" s="69" t="s">
        <v>1325</v>
      </c>
      <c r="E10" s="71" t="s">
        <v>10</v>
      </c>
      <c r="F10" s="72" t="str">
        <f>("06305")</f>
        <v>06305</v>
      </c>
      <c r="G10" s="69"/>
      <c r="H10" s="73" t="str">
        <f t="shared" si="1"/>
        <v>08368306305</v>
      </c>
      <c r="I10" s="74">
        <f t="shared" si="2"/>
        <v>0</v>
      </c>
      <c r="J10" s="74" t="str">
        <f t="shared" si="3"/>
        <v>083683063050</v>
      </c>
      <c r="K10" s="75" t="str">
        <f t="shared" si="5"/>
        <v>00083683063050</v>
      </c>
    </row>
    <row r="11" spans="2:11" x14ac:dyDescent="0.25">
      <c r="B11" s="69" t="s">
        <v>1322</v>
      </c>
      <c r="C11" s="70" t="str">
        <f t="shared" si="0"/>
        <v>BCONVOY55</v>
      </c>
      <c r="D11" s="69" t="s">
        <v>1326</v>
      </c>
      <c r="E11" s="71" t="s">
        <v>10</v>
      </c>
      <c r="F11" s="72" t="str">
        <f>("06355")</f>
        <v>06355</v>
      </c>
      <c r="G11" s="69"/>
      <c r="H11" s="73" t="str">
        <f t="shared" si="1"/>
        <v>08368306355</v>
      </c>
      <c r="I11" s="74">
        <f t="shared" si="2"/>
        <v>5</v>
      </c>
      <c r="J11" s="74" t="str">
        <f t="shared" si="3"/>
        <v>083683063555</v>
      </c>
      <c r="K11" s="75" t="str">
        <f t="shared" si="5"/>
        <v>00083683063555</v>
      </c>
    </row>
    <row r="12" spans="2:11" x14ac:dyDescent="0.25">
      <c r="B12" s="47" t="s">
        <v>1311</v>
      </c>
      <c r="C12" s="48" t="str">
        <f t="shared" si="0"/>
        <v>BCVIEW32</v>
      </c>
      <c r="D12" s="47" t="s">
        <v>1315</v>
      </c>
      <c r="E12" s="49" t="s">
        <v>10</v>
      </c>
      <c r="F12" s="50" t="str">
        <f>("06232")</f>
        <v>06232</v>
      </c>
      <c r="G12" s="47"/>
      <c r="H12" s="51" t="str">
        <f t="shared" si="1"/>
        <v>08368306232</v>
      </c>
      <c r="I12" s="52">
        <f t="shared" si="2"/>
        <v>9</v>
      </c>
      <c r="J12" s="52" t="str">
        <f t="shared" si="3"/>
        <v>083683062329</v>
      </c>
      <c r="K12" s="53" t="str">
        <f t="shared" si="5"/>
        <v>00083683062329</v>
      </c>
    </row>
    <row r="13" spans="2:11" x14ac:dyDescent="0.25">
      <c r="B13" s="47" t="s">
        <v>1312</v>
      </c>
      <c r="C13" s="48" t="str">
        <f t="shared" si="0"/>
        <v>BCVIEW1</v>
      </c>
      <c r="D13" s="47" t="s">
        <v>1316</v>
      </c>
      <c r="E13" s="49" t="s">
        <v>10</v>
      </c>
      <c r="F13" s="50" t="str">
        <f>("06201")</f>
        <v>06201</v>
      </c>
      <c r="G13" s="47"/>
      <c r="H13" s="51" t="str">
        <f t="shared" si="1"/>
        <v>08368306201</v>
      </c>
      <c r="I13" s="52">
        <f t="shared" si="2"/>
        <v>5</v>
      </c>
      <c r="J13" s="52" t="str">
        <f t="shared" si="3"/>
        <v>083683062015</v>
      </c>
      <c r="K13" s="53" t="str">
        <f t="shared" si="5"/>
        <v>00083683062015</v>
      </c>
    </row>
    <row r="14" spans="2:11" x14ac:dyDescent="0.25">
      <c r="B14" s="47" t="s">
        <v>1313</v>
      </c>
      <c r="C14" s="48" t="str">
        <f t="shared" si="0"/>
        <v>BCVIEW5</v>
      </c>
      <c r="D14" s="47" t="s">
        <v>1317</v>
      </c>
      <c r="E14" s="49" t="s">
        <v>10</v>
      </c>
      <c r="F14" s="50" t="str">
        <f>("06205")</f>
        <v>06205</v>
      </c>
      <c r="G14" s="47"/>
      <c r="H14" s="51" t="str">
        <f t="shared" si="1"/>
        <v>08368306205</v>
      </c>
      <c r="I14" s="52">
        <f t="shared" si="2"/>
        <v>3</v>
      </c>
      <c r="J14" s="52" t="str">
        <f t="shared" si="3"/>
        <v>083683062053</v>
      </c>
      <c r="K14" s="53" t="str">
        <f t="shared" si="5"/>
        <v>00083683062053</v>
      </c>
    </row>
    <row r="15" spans="2:11" x14ac:dyDescent="0.25">
      <c r="B15" s="47" t="s">
        <v>1314</v>
      </c>
      <c r="C15" s="48" t="str">
        <f t="shared" si="0"/>
        <v>BCVIEW55</v>
      </c>
      <c r="D15" s="47" t="s">
        <v>1318</v>
      </c>
      <c r="E15" s="49" t="s">
        <v>10</v>
      </c>
      <c r="F15" s="50" t="str">
        <f>("06255")</f>
        <v>06255</v>
      </c>
      <c r="G15" s="47"/>
      <c r="H15" s="51" t="str">
        <f t="shared" si="1"/>
        <v>08368306255</v>
      </c>
      <c r="I15" s="52">
        <f t="shared" si="2"/>
        <v>8</v>
      </c>
      <c r="J15" s="52" t="str">
        <f t="shared" si="3"/>
        <v>083683062558</v>
      </c>
      <c r="K15" s="53" t="str">
        <f t="shared" si="5"/>
        <v>00083683062558</v>
      </c>
    </row>
    <row r="16" spans="2:11" x14ac:dyDescent="0.25">
      <c r="B16" s="55" t="s">
        <v>1303</v>
      </c>
      <c r="C16" s="56" t="str">
        <f t="shared" si="0"/>
        <v>BGRIME32</v>
      </c>
      <c r="D16" s="55" t="s">
        <v>1304</v>
      </c>
      <c r="E16" s="57" t="s">
        <v>10</v>
      </c>
      <c r="F16" s="58" t="str">
        <f>("06132")</f>
        <v>06132</v>
      </c>
      <c r="G16" s="55"/>
      <c r="H16" s="59" t="str">
        <f t="shared" si="1"/>
        <v>08368306132</v>
      </c>
      <c r="I16" s="60">
        <f t="shared" si="2"/>
        <v>2</v>
      </c>
      <c r="J16" s="60" t="str">
        <f t="shared" si="3"/>
        <v>083683061322</v>
      </c>
      <c r="K16" s="61" t="str">
        <f t="shared" si="5"/>
        <v>00083683061322</v>
      </c>
    </row>
    <row r="17" spans="2:11" x14ac:dyDescent="0.25">
      <c r="B17" s="55" t="s">
        <v>1305</v>
      </c>
      <c r="C17" s="56" t="str">
        <f t="shared" si="0"/>
        <v>BGRIME1</v>
      </c>
      <c r="D17" s="55" t="s">
        <v>1308</v>
      </c>
      <c r="E17" s="57" t="s">
        <v>10</v>
      </c>
      <c r="F17" s="58" t="str">
        <f>("06101")</f>
        <v>06101</v>
      </c>
      <c r="G17" s="55"/>
      <c r="H17" s="59" t="str">
        <f t="shared" si="1"/>
        <v>08368306101</v>
      </c>
      <c r="I17" s="60">
        <f t="shared" si="2"/>
        <v>8</v>
      </c>
      <c r="J17" s="60" t="str">
        <f t="shared" si="3"/>
        <v>083683061018</v>
      </c>
      <c r="K17" s="61" t="str">
        <f t="shared" si="5"/>
        <v>00083683061018</v>
      </c>
    </row>
    <row r="18" spans="2:11" x14ac:dyDescent="0.25">
      <c r="B18" s="55" t="s">
        <v>1306</v>
      </c>
      <c r="C18" s="56" t="str">
        <f t="shared" si="0"/>
        <v>BGRIME5</v>
      </c>
      <c r="D18" s="55" t="s">
        <v>1309</v>
      </c>
      <c r="E18" s="57" t="s">
        <v>10</v>
      </c>
      <c r="F18" s="58" t="str">
        <f>("06105")</f>
        <v>06105</v>
      </c>
      <c r="G18" s="55"/>
      <c r="H18" s="59" t="str">
        <f t="shared" si="1"/>
        <v>08368306105</v>
      </c>
      <c r="I18" s="60">
        <f t="shared" si="2"/>
        <v>6</v>
      </c>
      <c r="J18" s="60" t="str">
        <f t="shared" si="3"/>
        <v>083683061056</v>
      </c>
      <c r="K18" s="61" t="str">
        <f t="shared" si="5"/>
        <v>00083683061056</v>
      </c>
    </row>
    <row r="19" spans="2:11" x14ac:dyDescent="0.25">
      <c r="B19" s="55" t="s">
        <v>1307</v>
      </c>
      <c r="C19" s="56" t="str">
        <f t="shared" si="0"/>
        <v>BGRIME55</v>
      </c>
      <c r="D19" s="55" t="s">
        <v>1310</v>
      </c>
      <c r="E19" s="57" t="s">
        <v>10</v>
      </c>
      <c r="F19" s="58" t="str">
        <f>("06155")</f>
        <v>06155</v>
      </c>
      <c r="G19" s="55"/>
      <c r="H19" s="59" t="str">
        <f t="shared" si="1"/>
        <v>08368306155</v>
      </c>
      <c r="I19" s="60">
        <f t="shared" si="2"/>
        <v>1</v>
      </c>
      <c r="J19" s="60" t="str">
        <f t="shared" si="3"/>
        <v>083683061551</v>
      </c>
      <c r="K19" s="61" t="str">
        <f t="shared" si="5"/>
        <v>00083683061551</v>
      </c>
    </row>
    <row r="20" spans="2:11" x14ac:dyDescent="0.25">
      <c r="B20" s="62" t="s">
        <v>1296</v>
      </c>
      <c r="C20" s="63" t="str">
        <f t="shared" si="0"/>
        <v>BDCLEAN32</v>
      </c>
      <c r="D20" s="62" t="s">
        <v>1295</v>
      </c>
      <c r="E20" s="64" t="s">
        <v>10</v>
      </c>
      <c r="F20" s="65" t="str">
        <f>("06032")</f>
        <v>06032</v>
      </c>
      <c r="G20" s="62"/>
      <c r="H20" s="66" t="str">
        <f t="shared" si="1"/>
        <v>08368306032</v>
      </c>
      <c r="I20" s="67">
        <f t="shared" si="2"/>
        <v>5</v>
      </c>
      <c r="J20" s="67" t="str">
        <f t="shared" si="3"/>
        <v>083683060325</v>
      </c>
      <c r="K20" s="68" t="str">
        <f t="shared" si="5"/>
        <v>00083683060325</v>
      </c>
    </row>
    <row r="21" spans="2:11" x14ac:dyDescent="0.25">
      <c r="B21" s="62" t="s">
        <v>1297</v>
      </c>
      <c r="C21" s="63" t="str">
        <f t="shared" si="0"/>
        <v>BDCLEAN1</v>
      </c>
      <c r="D21" s="62" t="s">
        <v>1300</v>
      </c>
      <c r="E21" s="64" t="s">
        <v>10</v>
      </c>
      <c r="F21" s="65" t="str">
        <f>("06001")</f>
        <v>06001</v>
      </c>
      <c r="G21" s="62"/>
      <c r="H21" s="66" t="str">
        <f t="shared" si="1"/>
        <v>08368306001</v>
      </c>
      <c r="I21" s="67">
        <f t="shared" si="2"/>
        <v>1</v>
      </c>
      <c r="J21" s="67" t="str">
        <f t="shared" si="3"/>
        <v>083683060011</v>
      </c>
      <c r="K21" s="68" t="str">
        <f t="shared" si="5"/>
        <v>00083683060011</v>
      </c>
    </row>
    <row r="22" spans="2:11" x14ac:dyDescent="0.25">
      <c r="B22" s="62" t="s">
        <v>1298</v>
      </c>
      <c r="C22" s="63" t="str">
        <f t="shared" si="0"/>
        <v>BDCLEAN5</v>
      </c>
      <c r="D22" s="62" t="s">
        <v>1301</v>
      </c>
      <c r="E22" s="64" t="s">
        <v>10</v>
      </c>
      <c r="F22" s="65" t="str">
        <f>("06005")</f>
        <v>06005</v>
      </c>
      <c r="G22" s="62"/>
      <c r="H22" s="66" t="str">
        <f t="shared" si="1"/>
        <v>08368306005</v>
      </c>
      <c r="I22" s="67">
        <f t="shared" si="2"/>
        <v>9</v>
      </c>
      <c r="J22" s="67" t="str">
        <f t="shared" si="3"/>
        <v>083683060059</v>
      </c>
      <c r="K22" s="68" t="str">
        <f t="shared" si="5"/>
        <v>00083683060059</v>
      </c>
    </row>
    <row r="23" spans="2:11" x14ac:dyDescent="0.25">
      <c r="B23" s="62" t="s">
        <v>1299</v>
      </c>
      <c r="C23" s="63" t="str">
        <f t="shared" si="0"/>
        <v>BDCLEAN55</v>
      </c>
      <c r="D23" s="62" t="s">
        <v>1302</v>
      </c>
      <c r="E23" s="64" t="s">
        <v>10</v>
      </c>
      <c r="F23" s="65" t="str">
        <f>("06055")</f>
        <v>06055</v>
      </c>
      <c r="G23" s="62"/>
      <c r="H23" s="66" t="str">
        <f t="shared" si="1"/>
        <v>08368306055</v>
      </c>
      <c r="I23" s="67">
        <f t="shared" si="2"/>
        <v>4</v>
      </c>
      <c r="J23" s="67" t="str">
        <f t="shared" si="3"/>
        <v>083683060554</v>
      </c>
      <c r="K23" s="68" t="str">
        <f t="shared" si="5"/>
        <v>00083683060554</v>
      </c>
    </row>
  </sheetData>
  <autoFilter ref="B2:J2" xr:uid="{00000000-0009-0000-0000-000000000000}">
    <sortState xmlns:xlrd2="http://schemas.microsoft.com/office/spreadsheetml/2017/richdata2" ref="B3:J195">
      <sortCondition ref="F2"/>
    </sortState>
  </autoFilter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</vt:lpstr>
      <vt:lpstr>TEXT</vt:lpstr>
      <vt:lpstr>SOURCE</vt:lpstr>
      <vt:lpstr>PFCOD</vt:lpstr>
      <vt:lpstr>DETAILING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2020-12-11T13:45:25Z</cp:lastPrinted>
  <dcterms:created xsi:type="dcterms:W3CDTF">2018-07-06T11:56:17Z</dcterms:created>
  <dcterms:modified xsi:type="dcterms:W3CDTF">2023-04-26T17:47:57Z</dcterms:modified>
</cp:coreProperties>
</file>